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 tabRatio="579" firstSheet="2" activeTab="2"/>
  </bookViews>
  <sheets>
    <sheet name="пр 8" sheetId="5" state="hidden" r:id="rId1"/>
    <sheet name="для проверки" sheetId="6" state="hidden" r:id="rId2"/>
    <sheet name="прил 8" sheetId="8" r:id="rId3"/>
    <sheet name="прил 9" sheetId="11" r:id="rId4"/>
    <sheet name="Лист1" sheetId="14" state="hidden" r:id="rId5"/>
    <sheet name="Лист2" sheetId="16" state="hidden" r:id="rId6"/>
  </sheets>
  <externalReferences>
    <externalReference r:id="rId7"/>
  </externalReferences>
  <definedNames>
    <definedName name="_xlnm._FilterDatabase" localSheetId="0" hidden="1">'пр 8'!$A$9:$J$285</definedName>
    <definedName name="_xlnm.Print_Area" localSheetId="0">'пр 8'!$A$1:$G$285</definedName>
    <definedName name="_xlnm.Print_Area" localSheetId="2">'прил 8'!$A$1:$X$19</definedName>
    <definedName name="_xlnm.Print_Area" localSheetId="3">'прил 9'!$A$1:$C$15</definedName>
  </definedNames>
  <calcPr calcId="144525" refMode="R1C1"/>
</workbook>
</file>

<file path=xl/calcChain.xml><?xml version="1.0" encoding="utf-8"?>
<calcChain xmlns="http://schemas.openxmlformats.org/spreadsheetml/2006/main">
  <c r="AB8" i="16" l="1"/>
  <c r="AB9" i="16"/>
  <c r="AB10" i="16"/>
  <c r="AB12" i="16"/>
  <c r="AB13" i="16"/>
  <c r="AB14" i="16"/>
  <c r="AB15" i="16"/>
  <c r="AB17" i="16"/>
  <c r="AB18" i="16"/>
  <c r="AB20" i="16"/>
  <c r="AB21" i="16"/>
  <c r="AB23" i="16"/>
  <c r="AB24" i="16"/>
  <c r="AB26" i="16"/>
  <c r="AB28" i="16"/>
  <c r="AB30" i="16"/>
  <c r="AB32" i="16"/>
  <c r="AB33" i="16"/>
  <c r="AB35" i="16"/>
  <c r="AB36" i="16"/>
  <c r="AB39" i="16"/>
  <c r="AB40" i="16"/>
  <c r="AB41" i="16"/>
  <c r="AB42" i="16"/>
  <c r="AB43" i="16"/>
  <c r="AB44" i="16"/>
  <c r="AA12" i="16"/>
  <c r="AA13" i="16"/>
  <c r="AA14" i="16"/>
  <c r="AA15" i="16"/>
  <c r="AA16" i="16"/>
  <c r="AA17" i="16"/>
  <c r="AA18" i="16"/>
  <c r="AA20" i="16"/>
  <c r="AA21" i="16"/>
  <c r="AA23" i="16"/>
  <c r="AA24" i="16"/>
  <c r="AA26" i="16"/>
  <c r="AA27" i="16"/>
  <c r="AA28" i="16"/>
  <c r="AA30" i="16"/>
  <c r="AA32" i="16"/>
  <c r="AA33" i="16"/>
  <c r="AA35" i="16"/>
  <c r="AA36" i="16"/>
  <c r="AA39" i="16"/>
  <c r="AA40" i="16"/>
  <c r="AA41" i="16"/>
  <c r="AA42" i="16"/>
  <c r="AA43" i="16"/>
  <c r="AA44" i="16"/>
  <c r="AA8" i="16"/>
  <c r="AA9" i="16"/>
  <c r="AA10" i="16"/>
  <c r="Y44" i="16"/>
  <c r="S44" i="16"/>
  <c r="O44" i="16"/>
  <c r="K44" i="16"/>
  <c r="G44" i="16"/>
  <c r="Z43" i="16"/>
  <c r="Y43" i="16"/>
  <c r="Z42" i="16"/>
  <c r="Y42" i="16"/>
  <c r="X42" i="16"/>
  <c r="S42" i="16"/>
  <c r="O42" i="16"/>
  <c r="K42" i="16"/>
  <c r="K41" i="16" s="1"/>
  <c r="F42" i="16"/>
  <c r="E42" i="16"/>
  <c r="G42" i="16" s="1"/>
  <c r="G41" i="16" s="1"/>
  <c r="G38" i="16" s="1"/>
  <c r="G37" i="16" s="1"/>
  <c r="Z41" i="16"/>
  <c r="Y41" i="16"/>
  <c r="X41" i="16"/>
  <c r="S41" i="16"/>
  <c r="R41" i="16"/>
  <c r="R38" i="16" s="1"/>
  <c r="R37" i="16" s="1"/>
  <c r="Q41" i="16"/>
  <c r="P41" i="16"/>
  <c r="O41" i="16"/>
  <c r="N41" i="16"/>
  <c r="N38" i="16" s="1"/>
  <c r="N37" i="16" s="1"/>
  <c r="M41" i="16"/>
  <c r="L41" i="16"/>
  <c r="J41" i="16"/>
  <c r="J38" i="16" s="1"/>
  <c r="J37" i="16" s="1"/>
  <c r="I41" i="16"/>
  <c r="H41" i="16"/>
  <c r="F41" i="16"/>
  <c r="F38" i="16" s="1"/>
  <c r="F37" i="16" s="1"/>
  <c r="E41" i="16"/>
  <c r="E38" i="16" s="1"/>
  <c r="E37" i="16" s="1"/>
  <c r="D41" i="16"/>
  <c r="Z40" i="16"/>
  <c r="Y40" i="16"/>
  <c r="X40" i="16"/>
  <c r="Q40" i="16"/>
  <c r="P40" i="16"/>
  <c r="N40" i="16"/>
  <c r="M40" i="16"/>
  <c r="L40" i="16"/>
  <c r="J40" i="16"/>
  <c r="I40" i="16"/>
  <c r="H40" i="16"/>
  <c r="F40" i="16"/>
  <c r="E40" i="16"/>
  <c r="D40" i="16"/>
  <c r="Z39" i="16"/>
  <c r="Y39" i="16"/>
  <c r="X39" i="16"/>
  <c r="S39" i="16"/>
  <c r="O39" i="16"/>
  <c r="O38" i="16" s="1"/>
  <c r="K39" i="16"/>
  <c r="G39" i="16"/>
  <c r="W38" i="16"/>
  <c r="Z38" i="16" s="1"/>
  <c r="V38" i="16"/>
  <c r="U38" i="16"/>
  <c r="Q38" i="16"/>
  <c r="P38" i="16"/>
  <c r="P37" i="16" s="1"/>
  <c r="M38" i="16"/>
  <c r="L38" i="16"/>
  <c r="I38" i="16"/>
  <c r="H38" i="16"/>
  <c r="H37" i="16" s="1"/>
  <c r="D38" i="16"/>
  <c r="D37" i="16" s="1"/>
  <c r="C38" i="16"/>
  <c r="C37" i="16" s="1"/>
  <c r="V37" i="16"/>
  <c r="AA37" i="16" s="1"/>
  <c r="AA45" i="16" s="1"/>
  <c r="U37" i="16"/>
  <c r="Q37" i="16"/>
  <c r="M37" i="16"/>
  <c r="L37" i="16"/>
  <c r="I37" i="16"/>
  <c r="Z36" i="16"/>
  <c r="Y36" i="16"/>
  <c r="Z35" i="16"/>
  <c r="Y35" i="16"/>
  <c r="W34" i="16"/>
  <c r="AB34" i="16" s="1"/>
  <c r="V34" i="16"/>
  <c r="AA34" i="16" s="1"/>
  <c r="U34" i="16"/>
  <c r="R34" i="16"/>
  <c r="S34" i="16" s="1"/>
  <c r="Q34" i="16"/>
  <c r="P34" i="16"/>
  <c r="N34" i="16"/>
  <c r="O34" i="16" s="1"/>
  <c r="M34" i="16"/>
  <c r="L34" i="16"/>
  <c r="J34" i="16"/>
  <c r="K34" i="16" s="1"/>
  <c r="I34" i="16"/>
  <c r="H34" i="16"/>
  <c r="F34" i="16"/>
  <c r="E34" i="16"/>
  <c r="G34" i="16" s="1"/>
  <c r="D34" i="16"/>
  <c r="Z33" i="16"/>
  <c r="Y33" i="16"/>
  <c r="X33" i="16"/>
  <c r="K33" i="16"/>
  <c r="G33" i="16"/>
  <c r="Z32" i="16"/>
  <c r="Y32" i="16"/>
  <c r="W31" i="16"/>
  <c r="V31" i="16"/>
  <c r="AA31" i="16" s="1"/>
  <c r="U31" i="16"/>
  <c r="AB31" i="16" s="1"/>
  <c r="S31" i="16"/>
  <c r="R31" i="16"/>
  <c r="Q31" i="16"/>
  <c r="P31" i="16"/>
  <c r="O31" i="16"/>
  <c r="N31" i="16"/>
  <c r="M31" i="16"/>
  <c r="L31" i="16"/>
  <c r="J31" i="16"/>
  <c r="I31" i="16"/>
  <c r="H31" i="16"/>
  <c r="G31" i="16"/>
  <c r="F31" i="16"/>
  <c r="E31" i="16"/>
  <c r="D31" i="16"/>
  <c r="C31" i="16"/>
  <c r="Z30" i="16"/>
  <c r="S30" i="16"/>
  <c r="O30" i="16"/>
  <c r="K30" i="16"/>
  <c r="G30" i="16"/>
  <c r="W29" i="16"/>
  <c r="V29" i="16"/>
  <c r="R29" i="16"/>
  <c r="Q29" i="16"/>
  <c r="P29" i="16"/>
  <c r="N29" i="16"/>
  <c r="M29" i="16"/>
  <c r="L29" i="16"/>
  <c r="J29" i="16"/>
  <c r="I29" i="16"/>
  <c r="H29" i="16"/>
  <c r="F29" i="16"/>
  <c r="E29" i="16"/>
  <c r="D29" i="16"/>
  <c r="Z28" i="16"/>
  <c r="Y28" i="16"/>
  <c r="X28" i="16"/>
  <c r="Q28" i="16"/>
  <c r="P28" i="16"/>
  <c r="P25" i="16" s="1"/>
  <c r="N28" i="16"/>
  <c r="M28" i="16"/>
  <c r="M25" i="16" s="1"/>
  <c r="L28" i="16"/>
  <c r="L25" i="16" s="1"/>
  <c r="J28" i="16"/>
  <c r="I28" i="16"/>
  <c r="I25" i="16" s="1"/>
  <c r="H28" i="16"/>
  <c r="H25" i="16" s="1"/>
  <c r="F28" i="16"/>
  <c r="F25" i="16" s="1"/>
  <c r="E28" i="16"/>
  <c r="D28" i="16"/>
  <c r="D25" i="16" s="1"/>
  <c r="Z26" i="16"/>
  <c r="Y26" i="16"/>
  <c r="X26" i="16"/>
  <c r="S26" i="16"/>
  <c r="O26" i="16"/>
  <c r="K26" i="16"/>
  <c r="G26" i="16"/>
  <c r="T26" i="16" s="1"/>
  <c r="W25" i="16"/>
  <c r="V25" i="16"/>
  <c r="AA25" i="16" s="1"/>
  <c r="U25" i="16"/>
  <c r="AB25" i="16" s="1"/>
  <c r="R25" i="16"/>
  <c r="C25" i="16"/>
  <c r="Z24" i="16"/>
  <c r="Y24" i="16"/>
  <c r="X24" i="16"/>
  <c r="R24" i="16"/>
  <c r="Q24" i="16"/>
  <c r="Q22" i="16" s="1"/>
  <c r="P24" i="16"/>
  <c r="P22" i="16" s="1"/>
  <c r="N24" i="16"/>
  <c r="O24" i="16" s="1"/>
  <c r="M24" i="16"/>
  <c r="M22" i="16" s="1"/>
  <c r="L24" i="16"/>
  <c r="L22" i="16" s="1"/>
  <c r="J24" i="16"/>
  <c r="I24" i="16"/>
  <c r="I22" i="16" s="1"/>
  <c r="H24" i="16"/>
  <c r="H22" i="16" s="1"/>
  <c r="F24" i="16"/>
  <c r="F22" i="16" s="1"/>
  <c r="E24" i="16"/>
  <c r="D24" i="16"/>
  <c r="D22" i="16" s="1"/>
  <c r="Z23" i="16"/>
  <c r="Y23" i="16"/>
  <c r="X23" i="16"/>
  <c r="S23" i="16"/>
  <c r="O23" i="16"/>
  <c r="K23" i="16"/>
  <c r="G23" i="16"/>
  <c r="W22" i="16"/>
  <c r="W19" i="16" s="1"/>
  <c r="AB19" i="16" s="1"/>
  <c r="V22" i="16"/>
  <c r="U22" i="16"/>
  <c r="AA22" i="16" s="1"/>
  <c r="C22" i="16"/>
  <c r="C19" i="16" s="1"/>
  <c r="Z21" i="16"/>
  <c r="Y21" i="16"/>
  <c r="X21" i="16"/>
  <c r="S21" i="16"/>
  <c r="O21" i="16"/>
  <c r="K21" i="16"/>
  <c r="G21" i="16"/>
  <c r="Z20" i="16"/>
  <c r="Y20" i="16"/>
  <c r="X20" i="16"/>
  <c r="R20" i="16"/>
  <c r="Q20" i="16"/>
  <c r="Q19" i="16" s="1"/>
  <c r="P20" i="16"/>
  <c r="P19" i="16" s="1"/>
  <c r="N20" i="16"/>
  <c r="M20" i="16"/>
  <c r="M19" i="16" s="1"/>
  <c r="L20" i="16"/>
  <c r="L19" i="16" s="1"/>
  <c r="J20" i="16"/>
  <c r="K20" i="16" s="1"/>
  <c r="I20" i="16"/>
  <c r="H20" i="16"/>
  <c r="H19" i="16" s="1"/>
  <c r="F20" i="16"/>
  <c r="F19" i="16" s="1"/>
  <c r="E20" i="16"/>
  <c r="D20" i="16"/>
  <c r="V19" i="16"/>
  <c r="AA19" i="16" s="1"/>
  <c r="U19" i="16"/>
  <c r="Z18" i="16"/>
  <c r="Y18" i="16"/>
  <c r="X18" i="16"/>
  <c r="S18" i="16"/>
  <c r="O18" i="16"/>
  <c r="K18" i="16"/>
  <c r="G18" i="16"/>
  <c r="T18" i="16" s="1"/>
  <c r="Z17" i="16"/>
  <c r="Y17" i="16"/>
  <c r="X17" i="16"/>
  <c r="S17" i="16"/>
  <c r="O17" i="16"/>
  <c r="K17" i="16"/>
  <c r="G17" i="16"/>
  <c r="W16" i="16"/>
  <c r="AB16" i="16" s="1"/>
  <c r="V16" i="16"/>
  <c r="R16" i="16"/>
  <c r="Q16" i="16"/>
  <c r="P16" i="16"/>
  <c r="N16" i="16"/>
  <c r="M16" i="16"/>
  <c r="L16" i="16"/>
  <c r="J16" i="16"/>
  <c r="K16" i="16" s="1"/>
  <c r="I16" i="16"/>
  <c r="H16" i="16"/>
  <c r="F16" i="16"/>
  <c r="E16" i="16"/>
  <c r="D16" i="16"/>
  <c r="C16" i="16"/>
  <c r="S15" i="16"/>
  <c r="O15" i="16"/>
  <c r="K15" i="16"/>
  <c r="G15" i="16"/>
  <c r="Z14" i="16"/>
  <c r="Y14" i="16"/>
  <c r="X14" i="16"/>
  <c r="Z13" i="16"/>
  <c r="Y13" i="16"/>
  <c r="X13" i="16"/>
  <c r="Z12" i="16"/>
  <c r="Y12" i="16"/>
  <c r="X12" i="16"/>
  <c r="X11" i="16"/>
  <c r="W11" i="16"/>
  <c r="AB11" i="16" s="1"/>
  <c r="V11" i="16"/>
  <c r="Z11" i="16" s="1"/>
  <c r="U11" i="16"/>
  <c r="Y11" i="16" s="1"/>
  <c r="T11" i="16"/>
  <c r="S11" i="16"/>
  <c r="R11" i="16"/>
  <c r="Q11" i="16"/>
  <c r="P11" i="16"/>
  <c r="O11" i="16"/>
  <c r="N11" i="16"/>
  <c r="M11" i="16"/>
  <c r="L11" i="16"/>
  <c r="K11" i="16"/>
  <c r="J11" i="16"/>
  <c r="I11" i="16"/>
  <c r="H11" i="16"/>
  <c r="G11" i="16"/>
  <c r="F11" i="16"/>
  <c r="E11" i="16"/>
  <c r="D11" i="16"/>
  <c r="C11" i="16"/>
  <c r="Z10" i="16"/>
  <c r="Y10" i="16"/>
  <c r="X10" i="16"/>
  <c r="S10" i="16"/>
  <c r="O10" i="16"/>
  <c r="K10" i="16"/>
  <c r="G10" i="16"/>
  <c r="Z9" i="16"/>
  <c r="Y9" i="16"/>
  <c r="X9" i="16"/>
  <c r="S9" i="16"/>
  <c r="O9" i="16"/>
  <c r="K9" i="16"/>
  <c r="G9" i="16"/>
  <c r="Z8" i="16"/>
  <c r="Y8" i="16"/>
  <c r="X8" i="16"/>
  <c r="S8" i="16"/>
  <c r="O8" i="16"/>
  <c r="O7" i="16" s="1"/>
  <c r="O6" i="16" s="1"/>
  <c r="K8" i="16"/>
  <c r="G8" i="16"/>
  <c r="W7" i="16"/>
  <c r="AB7" i="16" s="1"/>
  <c r="V7" i="16"/>
  <c r="U7" i="16"/>
  <c r="R7" i="16"/>
  <c r="R6" i="16" s="1"/>
  <c r="Q7" i="16"/>
  <c r="Q6" i="16" s="1"/>
  <c r="P7" i="16"/>
  <c r="P6" i="16" s="1"/>
  <c r="N7" i="16"/>
  <c r="M7" i="16"/>
  <c r="L7" i="16"/>
  <c r="L6" i="16" s="1"/>
  <c r="L5" i="16" s="1"/>
  <c r="L45" i="16" s="1"/>
  <c r="J7" i="16"/>
  <c r="I7" i="16"/>
  <c r="H7" i="16"/>
  <c r="H6" i="16" s="1"/>
  <c r="G7" i="16"/>
  <c r="G6" i="16" s="1"/>
  <c r="F7" i="16"/>
  <c r="E7" i="16"/>
  <c r="E6" i="16" s="1"/>
  <c r="D7" i="16"/>
  <c r="D6" i="16" s="1"/>
  <c r="C7" i="16"/>
  <c r="C6" i="16" s="1"/>
  <c r="V6" i="16"/>
  <c r="U6" i="16"/>
  <c r="N6" i="16"/>
  <c r="M6" i="16"/>
  <c r="J6" i="16"/>
  <c r="I6" i="16"/>
  <c r="F6" i="16"/>
  <c r="C5" i="16" l="1"/>
  <c r="C45" i="16" s="1"/>
  <c r="AB22" i="16"/>
  <c r="U5" i="16"/>
  <c r="U45" i="16" s="1"/>
  <c r="H5" i="16"/>
  <c r="H45" i="16" s="1"/>
  <c r="X7" i="16"/>
  <c r="G16" i="16"/>
  <c r="T17" i="16"/>
  <c r="T23" i="16"/>
  <c r="K24" i="16"/>
  <c r="V5" i="16"/>
  <c r="V45" i="16" s="1"/>
  <c r="Y37" i="16"/>
  <c r="X38" i="16"/>
  <c r="S38" i="16"/>
  <c r="S37" i="16" s="1"/>
  <c r="AB38" i="16"/>
  <c r="W6" i="16"/>
  <c r="Z6" i="16" s="1"/>
  <c r="Y7" i="16"/>
  <c r="T15" i="16"/>
  <c r="S16" i="16"/>
  <c r="T16" i="16" s="1"/>
  <c r="T21" i="16"/>
  <c r="G29" i="16"/>
  <c r="K29" i="16"/>
  <c r="Z29" i="16"/>
  <c r="T30" i="16"/>
  <c r="Y31" i="16"/>
  <c r="Y38" i="16"/>
  <c r="G40" i="16"/>
  <c r="K40" i="16"/>
  <c r="AA6" i="16"/>
  <c r="AA38" i="16"/>
  <c r="AB29" i="16"/>
  <c r="P5" i="16"/>
  <c r="P45" i="16" s="1"/>
  <c r="Z7" i="16"/>
  <c r="T10" i="16"/>
  <c r="O16" i="16"/>
  <c r="D19" i="16"/>
  <c r="D5" i="16" s="1"/>
  <c r="D45" i="16" s="1"/>
  <c r="I19" i="16"/>
  <c r="I5" i="16" s="1"/>
  <c r="I45" i="16" s="1"/>
  <c r="O20" i="16"/>
  <c r="O28" i="16"/>
  <c r="O25" i="16" s="1"/>
  <c r="Z31" i="16"/>
  <c r="W37" i="16"/>
  <c r="K38" i="16"/>
  <c r="K37" i="16" s="1"/>
  <c r="S40" i="16"/>
  <c r="AA11" i="16"/>
  <c r="AA7" i="16"/>
  <c r="AA29" i="16"/>
  <c r="K19" i="16"/>
  <c r="Z25" i="16"/>
  <c r="Y25" i="16"/>
  <c r="X25" i="16"/>
  <c r="T34" i="16"/>
  <c r="K7" i="16"/>
  <c r="K6" i="16" s="1"/>
  <c r="G20" i="16"/>
  <c r="G24" i="16"/>
  <c r="T42" i="16"/>
  <c r="T41" i="16" s="1"/>
  <c r="T9" i="16"/>
  <c r="F5" i="16"/>
  <c r="F45" i="16" s="1"/>
  <c r="G28" i="16"/>
  <c r="G25" i="16" s="1"/>
  <c r="K28" i="16"/>
  <c r="K25" i="16" s="1"/>
  <c r="S29" i="16"/>
  <c r="O37" i="16"/>
  <c r="T44" i="16"/>
  <c r="T8" i="16"/>
  <c r="T7" i="16" s="1"/>
  <c r="T6" i="16" s="1"/>
  <c r="Z16" i="16"/>
  <c r="W5" i="16"/>
  <c r="X16" i="16"/>
  <c r="Y16" i="16"/>
  <c r="Z19" i="16"/>
  <c r="X19" i="16"/>
  <c r="Y19" i="16"/>
  <c r="M5" i="16"/>
  <c r="M45" i="16" s="1"/>
  <c r="S20" i="16"/>
  <c r="Z22" i="16"/>
  <c r="Y22" i="16"/>
  <c r="X22" i="16"/>
  <c r="S24" i="16"/>
  <c r="S28" i="16"/>
  <c r="O29" i="16"/>
  <c r="Y34" i="16"/>
  <c r="Z34" i="16"/>
  <c r="T39" i="16"/>
  <c r="O40" i="16"/>
  <c r="K31" i="16"/>
  <c r="T33" i="16"/>
  <c r="T31" i="16" s="1"/>
  <c r="E22" i="16"/>
  <c r="G22" i="16" s="1"/>
  <c r="E25" i="16"/>
  <c r="Q25" i="16"/>
  <c r="Q5" i="16" s="1"/>
  <c r="Q45" i="16" s="1"/>
  <c r="X31" i="16"/>
  <c r="S7" i="16"/>
  <c r="S6" i="16" s="1"/>
  <c r="J19" i="16"/>
  <c r="J22" i="16"/>
  <c r="K22" i="16" s="1"/>
  <c r="N22" i="16"/>
  <c r="O22" i="16" s="1"/>
  <c r="O19" i="16" s="1"/>
  <c r="O5" i="16" s="1"/>
  <c r="R22" i="16"/>
  <c r="S22" i="16" s="1"/>
  <c r="J25" i="16"/>
  <c r="N25" i="16"/>
  <c r="T40" i="16" l="1"/>
  <c r="Y5" i="16"/>
  <c r="Y45" i="16" s="1"/>
  <c r="E19" i="16"/>
  <c r="T38" i="16"/>
  <c r="G19" i="16"/>
  <c r="R19" i="16"/>
  <c r="R5" i="16" s="1"/>
  <c r="R45" i="16" s="1"/>
  <c r="S45" i="16" s="1"/>
  <c r="T24" i="16"/>
  <c r="Z37" i="16"/>
  <c r="AB37" i="16"/>
  <c r="AB45" i="16" s="1"/>
  <c r="X37" i="16"/>
  <c r="X6" i="16"/>
  <c r="AB6" i="16"/>
  <c r="Y6" i="16"/>
  <c r="J5" i="16"/>
  <c r="J45" i="16" s="1"/>
  <c r="K45" i="16" s="1"/>
  <c r="S19" i="16"/>
  <c r="T20" i="16"/>
  <c r="T29" i="16"/>
  <c r="K5" i="16"/>
  <c r="E5" i="16"/>
  <c r="E45" i="16" s="1"/>
  <c r="G45" i="16" s="1"/>
  <c r="G5" i="16"/>
  <c r="T22" i="16"/>
  <c r="N19" i="16"/>
  <c r="N5" i="16" s="1"/>
  <c r="N45" i="16" s="1"/>
  <c r="O45" i="16" s="1"/>
  <c r="T37" i="16"/>
  <c r="T28" i="16"/>
  <c r="T25" i="16" s="1"/>
  <c r="S25" i="16"/>
  <c r="S5" i="16" s="1"/>
  <c r="Z5" i="16"/>
  <c r="W45" i="16"/>
  <c r="X5" i="16"/>
  <c r="T19" i="16" l="1"/>
  <c r="T5" i="16" s="1"/>
  <c r="T45" i="16" s="1"/>
  <c r="Z45" i="16"/>
  <c r="X45" i="16"/>
  <c r="AC6" i="14" l="1"/>
  <c r="AC7" i="14"/>
  <c r="AC8" i="14"/>
  <c r="AC9" i="14"/>
  <c r="AC10" i="14"/>
  <c r="AC11" i="14"/>
  <c r="AC12" i="14"/>
  <c r="AC13" i="14"/>
  <c r="AC14" i="14"/>
  <c r="AC15" i="14"/>
  <c r="AC16" i="14"/>
  <c r="AC17" i="14"/>
  <c r="AC18" i="14"/>
  <c r="AC19" i="14"/>
  <c r="AC20" i="14"/>
  <c r="AC21" i="14"/>
  <c r="AC22" i="14"/>
  <c r="AC23" i="14"/>
  <c r="AC24" i="14"/>
  <c r="AC25" i="14"/>
  <c r="AC26" i="14"/>
  <c r="AC27" i="14"/>
  <c r="AC28" i="14"/>
  <c r="AC29" i="14"/>
  <c r="AC30" i="14"/>
  <c r="AC31" i="14"/>
  <c r="AC32" i="14"/>
  <c r="AC33" i="14"/>
  <c r="AC34" i="14"/>
  <c r="AC35" i="14"/>
  <c r="AC36" i="14"/>
  <c r="AC37" i="14"/>
  <c r="AC38" i="14"/>
  <c r="AC39" i="14"/>
  <c r="AC40" i="14"/>
  <c r="AC42" i="14"/>
  <c r="AC43" i="14"/>
  <c r="AC44" i="14"/>
  <c r="AC45" i="14"/>
  <c r="AC47" i="14"/>
  <c r="AC48" i="14"/>
  <c r="AB46" i="14"/>
  <c r="AC46" i="14" s="1"/>
  <c r="AA46" i="14"/>
  <c r="S48" i="14"/>
  <c r="O48" i="14"/>
  <c r="K48" i="14"/>
  <c r="G48" i="14"/>
  <c r="Z47" i="14"/>
  <c r="X47" i="14"/>
  <c r="S46" i="14"/>
  <c r="O46" i="14"/>
  <c r="O45" i="14" s="1"/>
  <c r="O42" i="14" s="1"/>
  <c r="K46" i="14"/>
  <c r="K45" i="14" s="1"/>
  <c r="F46" i="14"/>
  <c r="G46" i="14" s="1"/>
  <c r="G45" i="14" s="1"/>
  <c r="E46" i="14"/>
  <c r="Z45" i="14"/>
  <c r="Y45" i="14"/>
  <c r="X45" i="14"/>
  <c r="W45" i="14"/>
  <c r="R45" i="14"/>
  <c r="R42" i="14" s="1"/>
  <c r="R41" i="14" s="1"/>
  <c r="Q45" i="14"/>
  <c r="Q42" i="14" s="1"/>
  <c r="Q41" i="14" s="1"/>
  <c r="P45" i="14"/>
  <c r="P42" i="14" s="1"/>
  <c r="P41" i="14" s="1"/>
  <c r="N45" i="14"/>
  <c r="M45" i="14"/>
  <c r="M42" i="14" s="1"/>
  <c r="M41" i="14" s="1"/>
  <c r="L45" i="14"/>
  <c r="L42" i="14" s="1"/>
  <c r="L41" i="14" s="1"/>
  <c r="J45" i="14"/>
  <c r="I45" i="14"/>
  <c r="H45" i="14"/>
  <c r="H42" i="14" s="1"/>
  <c r="H41" i="14" s="1"/>
  <c r="F45" i="14"/>
  <c r="E45" i="14"/>
  <c r="D45" i="14"/>
  <c r="D42" i="14" s="1"/>
  <c r="D41" i="14" s="1"/>
  <c r="Z44" i="14"/>
  <c r="Y44" i="14"/>
  <c r="X44" i="14"/>
  <c r="Q44" i="14"/>
  <c r="P44" i="14"/>
  <c r="N44" i="14"/>
  <c r="M44" i="14"/>
  <c r="O44" i="14" s="1"/>
  <c r="L44" i="14"/>
  <c r="J44" i="14"/>
  <c r="I44" i="14"/>
  <c r="K44" i="14" s="1"/>
  <c r="H44" i="14"/>
  <c r="F44" i="14"/>
  <c r="E44" i="14"/>
  <c r="G44" i="14" s="1"/>
  <c r="D44" i="14"/>
  <c r="S43" i="14"/>
  <c r="O43" i="14"/>
  <c r="K43" i="14"/>
  <c r="G43" i="14"/>
  <c r="X42" i="14"/>
  <c r="W42" i="14"/>
  <c r="V42" i="14"/>
  <c r="Z42" i="14" s="1"/>
  <c r="U42" i="14"/>
  <c r="N42" i="14"/>
  <c r="N41" i="14" s="1"/>
  <c r="J42" i="14"/>
  <c r="J41" i="14" s="1"/>
  <c r="I42" i="14"/>
  <c r="I41" i="14" s="1"/>
  <c r="F42" i="14"/>
  <c r="F41" i="14" s="1"/>
  <c r="E42" i="14"/>
  <c r="E41" i="14" s="1"/>
  <c r="C42" i="14"/>
  <c r="W41" i="14"/>
  <c r="AB41" i="14" s="1"/>
  <c r="U41" i="14"/>
  <c r="C41" i="14"/>
  <c r="Z40" i="14"/>
  <c r="Y40" i="14"/>
  <c r="Z39" i="14"/>
  <c r="Y39" i="14"/>
  <c r="Y38" i="14"/>
  <c r="S38" i="14"/>
  <c r="O38" i="14"/>
  <c r="K38" i="14"/>
  <c r="G38" i="14"/>
  <c r="W37" i="14"/>
  <c r="V37" i="14"/>
  <c r="U37" i="14"/>
  <c r="R37" i="14"/>
  <c r="Q37" i="14"/>
  <c r="P37" i="14"/>
  <c r="N37" i="14"/>
  <c r="O37" i="14" s="1"/>
  <c r="M37" i="14"/>
  <c r="L37" i="14"/>
  <c r="J37" i="14"/>
  <c r="I37" i="14"/>
  <c r="H37" i="14"/>
  <c r="F37" i="14"/>
  <c r="E37" i="14"/>
  <c r="D37" i="14"/>
  <c r="Z36" i="14"/>
  <c r="Y36" i="14"/>
  <c r="X36" i="14"/>
  <c r="K36" i="14"/>
  <c r="G36" i="14"/>
  <c r="Z35" i="14"/>
  <c r="W34" i="14"/>
  <c r="V34" i="14"/>
  <c r="U34" i="14"/>
  <c r="S34" i="14"/>
  <c r="R34" i="14"/>
  <c r="Q34" i="14"/>
  <c r="P34" i="14"/>
  <c r="O34" i="14"/>
  <c r="N34" i="14"/>
  <c r="M34" i="14"/>
  <c r="L34" i="14"/>
  <c r="J34" i="14"/>
  <c r="I34" i="14"/>
  <c r="H34" i="14"/>
  <c r="G34" i="14"/>
  <c r="F34" i="14"/>
  <c r="E34" i="14"/>
  <c r="D34" i="14"/>
  <c r="C34" i="14"/>
  <c r="Z33" i="14"/>
  <c r="S33" i="14"/>
  <c r="O33" i="14"/>
  <c r="K33" i="14"/>
  <c r="G33" i="14"/>
  <c r="W32" i="14"/>
  <c r="V32" i="14"/>
  <c r="U32" i="14"/>
  <c r="R32" i="14"/>
  <c r="Q32" i="14"/>
  <c r="P32" i="14"/>
  <c r="N32" i="14"/>
  <c r="M32" i="14"/>
  <c r="L32" i="14"/>
  <c r="J32" i="14"/>
  <c r="I32" i="14"/>
  <c r="H32" i="14"/>
  <c r="F32" i="14"/>
  <c r="E32" i="14"/>
  <c r="G32" i="14" s="1"/>
  <c r="D32" i="14"/>
  <c r="Z31" i="14"/>
  <c r="Y31" i="14"/>
  <c r="X31" i="14"/>
  <c r="Q31" i="14"/>
  <c r="P31" i="14"/>
  <c r="N31" i="14"/>
  <c r="M31" i="14"/>
  <c r="L31" i="14"/>
  <c r="L28" i="14" s="1"/>
  <c r="J31" i="14"/>
  <c r="I31" i="14"/>
  <c r="I28" i="14" s="1"/>
  <c r="H31" i="14"/>
  <c r="H28" i="14" s="1"/>
  <c r="F31" i="14"/>
  <c r="E31" i="14"/>
  <c r="D31" i="14"/>
  <c r="D28" i="14" s="1"/>
  <c r="Z30" i="14"/>
  <c r="Z29" i="14"/>
  <c r="Y29" i="14"/>
  <c r="X29" i="14"/>
  <c r="S29" i="14"/>
  <c r="T29" i="14" s="1"/>
  <c r="O29" i="14"/>
  <c r="K29" i="14"/>
  <c r="G29" i="14"/>
  <c r="X28" i="14"/>
  <c r="W28" i="14"/>
  <c r="V28" i="14"/>
  <c r="U28" i="14"/>
  <c r="Y28" i="14" s="1"/>
  <c r="R28" i="14"/>
  <c r="Q28" i="14"/>
  <c r="P28" i="14"/>
  <c r="N28" i="14"/>
  <c r="M28" i="14"/>
  <c r="J28" i="14"/>
  <c r="F28" i="14"/>
  <c r="E28" i="14"/>
  <c r="C28" i="14"/>
  <c r="Z27" i="14"/>
  <c r="Y27" i="14"/>
  <c r="X27" i="14"/>
  <c r="R27" i="14"/>
  <c r="Q27" i="14"/>
  <c r="P27" i="14"/>
  <c r="P25" i="14" s="1"/>
  <c r="P22" i="14" s="1"/>
  <c r="N27" i="14"/>
  <c r="M27" i="14"/>
  <c r="L27" i="14"/>
  <c r="L25" i="14" s="1"/>
  <c r="L22" i="14" s="1"/>
  <c r="K27" i="14"/>
  <c r="J27" i="14"/>
  <c r="J25" i="14" s="1"/>
  <c r="I27" i="14"/>
  <c r="I25" i="14" s="1"/>
  <c r="H27" i="14"/>
  <c r="G27" i="14"/>
  <c r="F27" i="14"/>
  <c r="E27" i="14"/>
  <c r="E25" i="14" s="1"/>
  <c r="D27" i="14"/>
  <c r="D25" i="14" s="1"/>
  <c r="Z26" i="14"/>
  <c r="Y26" i="14"/>
  <c r="X26" i="14"/>
  <c r="S26" i="14"/>
  <c r="O26" i="14"/>
  <c r="K26" i="14"/>
  <c r="G26" i="14"/>
  <c r="W25" i="14"/>
  <c r="X25" i="14" s="1"/>
  <c r="V25" i="14"/>
  <c r="U25" i="14"/>
  <c r="R25" i="14"/>
  <c r="N25" i="14"/>
  <c r="H25" i="14"/>
  <c r="H22" i="14" s="1"/>
  <c r="F25" i="14"/>
  <c r="F22" i="14" s="1"/>
  <c r="C25" i="14"/>
  <c r="C22" i="14" s="1"/>
  <c r="Z24" i="14"/>
  <c r="Y24" i="14"/>
  <c r="X24" i="14"/>
  <c r="S24" i="14"/>
  <c r="O24" i="14"/>
  <c r="K24" i="14"/>
  <c r="G24" i="14"/>
  <c r="Z23" i="14"/>
  <c r="Y23" i="14"/>
  <c r="X23" i="14"/>
  <c r="R23" i="14"/>
  <c r="Q23" i="14"/>
  <c r="P23" i="14"/>
  <c r="N23" i="14"/>
  <c r="N22" i="14" s="1"/>
  <c r="M23" i="14"/>
  <c r="L23" i="14"/>
  <c r="J23" i="14"/>
  <c r="I23" i="14"/>
  <c r="I22" i="14" s="1"/>
  <c r="H23" i="14"/>
  <c r="F23" i="14"/>
  <c r="E23" i="14"/>
  <c r="E22" i="14" s="1"/>
  <c r="D23" i="14"/>
  <c r="U22" i="14"/>
  <c r="Z21" i="14"/>
  <c r="Y21" i="14"/>
  <c r="X21" i="14"/>
  <c r="S21" i="14"/>
  <c r="O21" i="14"/>
  <c r="K21" i="14"/>
  <c r="G21" i="14"/>
  <c r="Z20" i="14"/>
  <c r="Y20" i="14"/>
  <c r="X20" i="14"/>
  <c r="S20" i="14"/>
  <c r="O20" i="14"/>
  <c r="K20" i="14"/>
  <c r="G20" i="14"/>
  <c r="W19" i="14"/>
  <c r="Y19" i="14" s="1"/>
  <c r="V19" i="14"/>
  <c r="R19" i="14"/>
  <c r="Q19" i="14"/>
  <c r="P19" i="14"/>
  <c r="N19" i="14"/>
  <c r="M19" i="14"/>
  <c r="L19" i="14"/>
  <c r="J19" i="14"/>
  <c r="I19" i="14"/>
  <c r="H19" i="14"/>
  <c r="F19" i="14"/>
  <c r="E19" i="14"/>
  <c r="D19" i="14"/>
  <c r="C19" i="14"/>
  <c r="C17" i="14" s="1"/>
  <c r="Z18" i="14"/>
  <c r="W17" i="14"/>
  <c r="X17" i="14" s="1"/>
  <c r="S17" i="14"/>
  <c r="O17" i="14"/>
  <c r="K17" i="14"/>
  <c r="G17" i="14"/>
  <c r="Z16" i="14"/>
  <c r="X16" i="14"/>
  <c r="Z15" i="14"/>
  <c r="X15" i="14"/>
  <c r="Z14" i="14"/>
  <c r="X14" i="14"/>
  <c r="Y13" i="14"/>
  <c r="W13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C13" i="14"/>
  <c r="Z12" i="14"/>
  <c r="Y12" i="14"/>
  <c r="X12" i="14"/>
  <c r="S12" i="14"/>
  <c r="O12" i="14"/>
  <c r="K12" i="14"/>
  <c r="G12" i="14"/>
  <c r="G7" i="14" s="1"/>
  <c r="G6" i="14" s="1"/>
  <c r="S11" i="14"/>
  <c r="O11" i="14"/>
  <c r="K11" i="14"/>
  <c r="D11" i="14"/>
  <c r="G11" i="14" s="1"/>
  <c r="S10" i="14"/>
  <c r="T10" i="14" s="1"/>
  <c r="O10" i="14"/>
  <c r="K10" i="14"/>
  <c r="D10" i="14"/>
  <c r="G10" i="14" s="1"/>
  <c r="Z9" i="14"/>
  <c r="Y9" i="14"/>
  <c r="X9" i="14"/>
  <c r="S9" i="14"/>
  <c r="O9" i="14"/>
  <c r="K9" i="14"/>
  <c r="G9" i="14"/>
  <c r="Z8" i="14"/>
  <c r="Y8" i="14"/>
  <c r="X8" i="14"/>
  <c r="S8" i="14"/>
  <c r="O8" i="14"/>
  <c r="K8" i="14"/>
  <c r="K7" i="14" s="1"/>
  <c r="K6" i="14" s="1"/>
  <c r="G8" i="14"/>
  <c r="W7" i="14"/>
  <c r="W6" i="14" s="1"/>
  <c r="U7" i="14"/>
  <c r="U6" i="14" s="1"/>
  <c r="R7" i="14"/>
  <c r="R6" i="14" s="1"/>
  <c r="Q7" i="14"/>
  <c r="P7" i="14"/>
  <c r="P6" i="14" s="1"/>
  <c r="N7" i="14"/>
  <c r="N6" i="14" s="1"/>
  <c r="M7" i="14"/>
  <c r="M6" i="14" s="1"/>
  <c r="L7" i="14"/>
  <c r="J7" i="14"/>
  <c r="I7" i="14"/>
  <c r="I6" i="14" s="1"/>
  <c r="H7" i="14"/>
  <c r="H6" i="14" s="1"/>
  <c r="F7" i="14"/>
  <c r="E7" i="14"/>
  <c r="E6" i="14" s="1"/>
  <c r="D7" i="14"/>
  <c r="D6" i="14" s="1"/>
  <c r="C7" i="14"/>
  <c r="X7" i="14" s="1"/>
  <c r="V6" i="14"/>
  <c r="Q6" i="14"/>
  <c r="L6" i="14"/>
  <c r="J6" i="14"/>
  <c r="F6" i="14"/>
  <c r="D22" i="14" l="1"/>
  <c r="D5" i="14" s="1"/>
  <c r="D49" i="14" s="1"/>
  <c r="N5" i="14"/>
  <c r="U5" i="14"/>
  <c r="T20" i="14"/>
  <c r="H5" i="14"/>
  <c r="H49" i="14" s="1"/>
  <c r="K37" i="14"/>
  <c r="K42" i="14"/>
  <c r="K41" i="14" s="1"/>
  <c r="Y6" i="14"/>
  <c r="S7" i="14"/>
  <c r="S6" i="14" s="1"/>
  <c r="Z28" i="14"/>
  <c r="S31" i="14"/>
  <c r="T46" i="14"/>
  <c r="T45" i="14" s="1"/>
  <c r="X13" i="14"/>
  <c r="E5" i="14"/>
  <c r="O7" i="14"/>
  <c r="O6" i="14" s="1"/>
  <c r="S19" i="14"/>
  <c r="K23" i="14"/>
  <c r="O31" i="14"/>
  <c r="G37" i="14"/>
  <c r="S44" i="14"/>
  <c r="Z13" i="14"/>
  <c r="Z19" i="14"/>
  <c r="S23" i="14"/>
  <c r="S37" i="14"/>
  <c r="T37" i="14" s="1"/>
  <c r="T43" i="14"/>
  <c r="T42" i="14" s="1"/>
  <c r="T41" i="14" s="1"/>
  <c r="G42" i="14"/>
  <c r="G41" i="14" s="1"/>
  <c r="O41" i="14"/>
  <c r="E49" i="14"/>
  <c r="U49" i="14"/>
  <c r="Y42" i="14"/>
  <c r="T48" i="14"/>
  <c r="X41" i="14"/>
  <c r="Y41" i="14"/>
  <c r="T11" i="14"/>
  <c r="C11" i="14"/>
  <c r="C10" i="14" s="1"/>
  <c r="X10" i="14" s="1"/>
  <c r="O19" i="14"/>
  <c r="F5" i="14"/>
  <c r="W22" i="14"/>
  <c r="T24" i="14"/>
  <c r="K25" i="14"/>
  <c r="S32" i="14"/>
  <c r="Z32" i="14"/>
  <c r="Z34" i="14"/>
  <c r="I5" i="14"/>
  <c r="I49" i="14" s="1"/>
  <c r="Z7" i="14"/>
  <c r="T17" i="14"/>
  <c r="V17" i="14" s="1"/>
  <c r="K19" i="14"/>
  <c r="G23" i="14"/>
  <c r="O23" i="14"/>
  <c r="Y25" i="14"/>
  <c r="O32" i="14"/>
  <c r="T32" i="14" s="1"/>
  <c r="T33" i="14"/>
  <c r="T38" i="14"/>
  <c r="T44" i="14"/>
  <c r="G19" i="14"/>
  <c r="Z25" i="14"/>
  <c r="K32" i="14"/>
  <c r="Y34" i="14"/>
  <c r="P5" i="14"/>
  <c r="P49" i="14" s="1"/>
  <c r="Y37" i="14"/>
  <c r="Z37" i="14"/>
  <c r="N49" i="14"/>
  <c r="V41" i="14"/>
  <c r="C6" i="14"/>
  <c r="C5" i="14" s="1"/>
  <c r="C49" i="14" s="1"/>
  <c r="T9" i="14"/>
  <c r="X19" i="14"/>
  <c r="V22" i="14"/>
  <c r="T26" i="14"/>
  <c r="Q25" i="14"/>
  <c r="Q22" i="14" s="1"/>
  <c r="Q5" i="14" s="1"/>
  <c r="Q49" i="14" s="1"/>
  <c r="S27" i="14"/>
  <c r="G31" i="14"/>
  <c r="G28" i="14" s="1"/>
  <c r="K31" i="14"/>
  <c r="K28" i="14" s="1"/>
  <c r="T36" i="14"/>
  <c r="T34" i="14" s="1"/>
  <c r="K34" i="14"/>
  <c r="L5" i="14"/>
  <c r="L49" i="14" s="1"/>
  <c r="S25" i="14"/>
  <c r="S22" i="14" s="1"/>
  <c r="S5" i="14" s="1"/>
  <c r="Z6" i="14"/>
  <c r="Y7" i="14"/>
  <c r="F49" i="14"/>
  <c r="T8" i="14"/>
  <c r="T12" i="14"/>
  <c r="T21" i="14"/>
  <c r="J22" i="14"/>
  <c r="J5" i="14" s="1"/>
  <c r="J49" i="14" s="1"/>
  <c r="R22" i="14"/>
  <c r="R5" i="14" s="1"/>
  <c r="R49" i="14" s="1"/>
  <c r="G25" i="14"/>
  <c r="M25" i="14"/>
  <c r="O25" i="14" s="1"/>
  <c r="O22" i="14" s="1"/>
  <c r="O27" i="14"/>
  <c r="O28" i="14"/>
  <c r="S28" i="14"/>
  <c r="X34" i="14"/>
  <c r="S45" i="14"/>
  <c r="S42" i="14"/>
  <c r="S41" i="14" s="1"/>
  <c r="X6" i="14" l="1"/>
  <c r="T7" i="14"/>
  <c r="T6" i="14" s="1"/>
  <c r="X11" i="14"/>
  <c r="U17" i="14"/>
  <c r="Y17" i="14" s="1"/>
  <c r="T23" i="14"/>
  <c r="K22" i="14"/>
  <c r="T19" i="14"/>
  <c r="G49" i="14"/>
  <c r="Z41" i="14"/>
  <c r="AA41" i="14"/>
  <c r="AC41" i="14" s="1"/>
  <c r="K49" i="14"/>
  <c r="O5" i="14"/>
  <c r="K5" i="14"/>
  <c r="X22" i="14"/>
  <c r="W5" i="14"/>
  <c r="G22" i="14"/>
  <c r="G5" i="14" s="1"/>
  <c r="Y22" i="14"/>
  <c r="Y5" i="14" s="1"/>
  <c r="Y49" i="14" s="1"/>
  <c r="S49" i="14"/>
  <c r="T31" i="14"/>
  <c r="T28" i="14" s="1"/>
  <c r="T27" i="14"/>
  <c r="V5" i="14"/>
  <c r="AA5" i="14" s="1"/>
  <c r="AA49" i="14" s="1"/>
  <c r="Z22" i="14"/>
  <c r="V11" i="14"/>
  <c r="Z17" i="14"/>
  <c r="T25" i="14"/>
  <c r="T22" i="14" s="1"/>
  <c r="U11" i="14"/>
  <c r="M22" i="14"/>
  <c r="M5" i="14" s="1"/>
  <c r="M49" i="14" s="1"/>
  <c r="O49" i="14" s="1"/>
  <c r="AB5" i="14" l="1"/>
  <c r="X5" i="14"/>
  <c r="W49" i="14"/>
  <c r="X49" i="14" s="1"/>
  <c r="T5" i="14"/>
  <c r="T49" i="14" s="1"/>
  <c r="Y11" i="14"/>
  <c r="U10" i="14"/>
  <c r="Y10" i="14" s="1"/>
  <c r="V10" i="14"/>
  <c r="Z10" i="14" s="1"/>
  <c r="Z11" i="14"/>
  <c r="V49" i="14"/>
  <c r="Z5" i="14"/>
  <c r="AB49" i="14" l="1"/>
  <c r="AC49" i="14" s="1"/>
  <c r="AC5" i="14"/>
  <c r="Z49" i="14"/>
  <c r="J16" i="8"/>
  <c r="X14" i="8"/>
  <c r="X16" i="8" s="1"/>
  <c r="W14" i="8"/>
  <c r="W16" i="8" s="1"/>
  <c r="V14" i="8"/>
  <c r="V16" i="8" s="1"/>
  <c r="U14" i="8"/>
  <c r="U16" i="8" s="1"/>
  <c r="T14" i="8"/>
  <c r="T16" i="8" s="1"/>
  <c r="S14" i="8"/>
  <c r="S16" i="8" s="1"/>
  <c r="R14" i="8"/>
  <c r="R16" i="8" s="1"/>
  <c r="Q14" i="8"/>
  <c r="Q16" i="8" s="1"/>
  <c r="P14" i="8"/>
  <c r="P16" i="8" s="1"/>
  <c r="O14" i="8"/>
  <c r="O16" i="8" s="1"/>
  <c r="N14" i="8"/>
  <c r="N16" i="8" s="1"/>
  <c r="M14" i="8"/>
  <c r="M16" i="8" s="1"/>
  <c r="L14" i="8"/>
  <c r="L16" i="8" s="1"/>
  <c r="K14" i="8"/>
  <c r="K16" i="8" s="1"/>
  <c r="J14" i="8"/>
  <c r="A4" i="5" l="1"/>
  <c r="G277" i="5"/>
  <c r="G276" i="5" s="1"/>
  <c r="G275" i="5" s="1"/>
  <c r="G274" i="5" s="1"/>
  <c r="G258" i="5"/>
  <c r="G257" i="5" s="1"/>
  <c r="G256" i="5" s="1"/>
  <c r="G255" i="5" s="1"/>
  <c r="G152" i="5"/>
  <c r="G151" i="5" s="1"/>
  <c r="G150" i="5"/>
  <c r="G149" i="5" s="1"/>
  <c r="G148" i="5" s="1"/>
  <c r="G144" i="5"/>
  <c r="G169" i="5"/>
  <c r="G227" i="5"/>
  <c r="G239" i="5"/>
  <c r="G238" i="5" s="1"/>
  <c r="G237" i="5" s="1"/>
  <c r="G236" i="5" s="1"/>
  <c r="G214" i="5"/>
  <c r="G213" i="5" s="1"/>
  <c r="G216" i="5"/>
  <c r="G215" i="5" s="1"/>
  <c r="G109" i="5"/>
  <c r="G108" i="5" s="1"/>
  <c r="G107" i="5" s="1"/>
  <c r="G106" i="5" s="1"/>
  <c r="G101" i="5"/>
  <c r="G100" i="5" s="1"/>
  <c r="G99" i="5" s="1"/>
  <c r="G92" i="5"/>
  <c r="G91" i="5" s="1"/>
  <c r="G90" i="5" s="1"/>
  <c r="G89" i="5" s="1"/>
  <c r="G88" i="5" s="1"/>
  <c r="G87" i="5" s="1"/>
  <c r="G163" i="5"/>
  <c r="G162" i="5" s="1"/>
  <c r="G161" i="5" s="1"/>
  <c r="G160" i="5" s="1"/>
  <c r="G159" i="5" s="1"/>
  <c r="G158" i="5" s="1"/>
  <c r="G50" i="5"/>
  <c r="G68" i="5"/>
  <c r="G62" i="5"/>
  <c r="G58" i="5"/>
  <c r="G57" i="5" s="1"/>
  <c r="G273" i="5"/>
  <c r="G243" i="5"/>
  <c r="G196" i="5"/>
  <c r="G195" i="5" s="1"/>
  <c r="G194" i="5" s="1"/>
  <c r="G193" i="5" s="1"/>
  <c r="G192" i="5" s="1"/>
  <c r="G283" i="5"/>
  <c r="G282" i="5" s="1"/>
  <c r="G281" i="5" s="1"/>
  <c r="G280" i="5" s="1"/>
  <c r="G279" i="5" s="1"/>
  <c r="G272" i="5"/>
  <c r="G271" i="5" s="1"/>
  <c r="G270" i="5" s="1"/>
  <c r="G269" i="5" s="1"/>
  <c r="G265" i="5"/>
  <c r="G264" i="5"/>
  <c r="G263" i="5" s="1"/>
  <c r="G262" i="5" s="1"/>
  <c r="G261" i="5" s="1"/>
  <c r="G260" i="5" s="1"/>
  <c r="G253" i="5"/>
  <c r="G252" i="5" s="1"/>
  <c r="G251" i="5" s="1"/>
  <c r="G250" i="5" s="1"/>
  <c r="G248" i="5"/>
  <c r="G247" i="5" s="1"/>
  <c r="G245" i="5"/>
  <c r="G244" i="5" s="1"/>
  <c r="G242" i="5"/>
  <c r="G241" i="5" s="1"/>
  <c r="G231" i="5"/>
  <c r="G230" i="5" s="1"/>
  <c r="G229" i="5" s="1"/>
  <c r="G228" i="5" s="1"/>
  <c r="G226" i="5"/>
  <c r="G225" i="5" s="1"/>
  <c r="G224" i="5" s="1"/>
  <c r="G223" i="5" s="1"/>
  <c r="G222" i="5" s="1"/>
  <c r="G221" i="5" s="1"/>
  <c r="G219" i="5"/>
  <c r="G218" i="5" s="1"/>
  <c r="G217" i="5" s="1"/>
  <c r="G210" i="5"/>
  <c r="G209" i="5" s="1"/>
  <c r="G206" i="5"/>
  <c r="G205" i="5" s="1"/>
  <c r="G204" i="5" s="1"/>
  <c r="G202" i="5"/>
  <c r="G201" i="5" s="1"/>
  <c r="G200" i="5" s="1"/>
  <c r="G190" i="5"/>
  <c r="G189" i="5" s="1"/>
  <c r="G188" i="5" s="1"/>
  <c r="G187" i="5" s="1"/>
  <c r="G185" i="5"/>
  <c r="G184" i="5" s="1"/>
  <c r="G183" i="5" s="1"/>
  <c r="G182" i="5" s="1"/>
  <c r="G178" i="5"/>
  <c r="G177" i="5" s="1"/>
  <c r="G176" i="5" s="1"/>
  <c r="G175" i="5" s="1"/>
  <c r="G173" i="5"/>
  <c r="G172" i="5" s="1"/>
  <c r="G171" i="5" s="1"/>
  <c r="G170" i="5" s="1"/>
  <c r="G168" i="5"/>
  <c r="G167" i="5" s="1"/>
  <c r="G166" i="5" s="1"/>
  <c r="G165" i="5" s="1"/>
  <c r="G156" i="5"/>
  <c r="G155" i="5" s="1"/>
  <c r="G154" i="5" s="1"/>
  <c r="G143" i="5"/>
  <c r="G142" i="5" s="1"/>
  <c r="G140" i="5"/>
  <c r="G139" i="5" s="1"/>
  <c r="G134" i="5"/>
  <c r="G133" i="5" s="1"/>
  <c r="G132" i="5" s="1"/>
  <c r="G131" i="5" s="1"/>
  <c r="G130" i="5" s="1"/>
  <c r="G125" i="5"/>
  <c r="G122" i="5"/>
  <c r="G118" i="5"/>
  <c r="G117" i="5" s="1"/>
  <c r="G116" i="5" s="1"/>
  <c r="G112" i="5"/>
  <c r="G111" i="5" s="1"/>
  <c r="G110" i="5" s="1"/>
  <c r="G127" i="5"/>
  <c r="G126" i="5"/>
  <c r="G114" i="5"/>
  <c r="G113" i="5"/>
  <c r="G120" i="5"/>
  <c r="G119" i="5"/>
  <c r="G104" i="5"/>
  <c r="G103" i="5" s="1"/>
  <c r="G102" i="5" s="1"/>
  <c r="G97" i="5"/>
  <c r="G96" i="5" s="1"/>
  <c r="G95" i="5" s="1"/>
  <c r="G84" i="5"/>
  <c r="G83" i="5" s="1"/>
  <c r="G82" i="5" s="1"/>
  <c r="G81" i="5" s="1"/>
  <c r="G79" i="5"/>
  <c r="G78" i="5" s="1"/>
  <c r="G77" i="5" s="1"/>
  <c r="G76" i="5" s="1"/>
  <c r="G72" i="5"/>
  <c r="G71" i="5" s="1"/>
  <c r="G70" i="5" s="1"/>
  <c r="G69" i="5" s="1"/>
  <c r="G74" i="5"/>
  <c r="G67" i="5"/>
  <c r="G66" i="5" s="1"/>
  <c r="G65" i="5" s="1"/>
  <c r="G63" i="5"/>
  <c r="G61" i="5"/>
  <c r="G55" i="5"/>
  <c r="G49" i="5"/>
  <c r="G48" i="5" s="1"/>
  <c r="G47" i="5" s="1"/>
  <c r="G46" i="5" s="1"/>
  <c r="G45" i="5" s="1"/>
  <c r="G43" i="5"/>
  <c r="G42" i="5" s="1"/>
  <c r="G41" i="5" s="1"/>
  <c r="G40" i="5" s="1"/>
  <c r="G39" i="5" s="1"/>
  <c r="G37" i="5"/>
  <c r="G36" i="5" s="1"/>
  <c r="G35" i="5" s="1"/>
  <c r="G34" i="5" s="1"/>
  <c r="G33" i="5" s="1"/>
  <c r="B4" i="6"/>
  <c r="D4" i="6" s="1"/>
  <c r="G31" i="5"/>
  <c r="G30" i="5" s="1"/>
  <c r="G29" i="5" s="1"/>
  <c r="G28" i="5" s="1"/>
  <c r="G27" i="5" s="1"/>
  <c r="G25" i="5"/>
  <c r="G24" i="5" s="1"/>
  <c r="G22" i="5"/>
  <c r="G21" i="5" s="1"/>
  <c r="G16" i="5"/>
  <c r="G124" i="5"/>
  <c r="G123" i="5" s="1"/>
  <c r="G15" i="5"/>
  <c r="G14" i="5" s="1"/>
  <c r="G13" i="5" s="1"/>
  <c r="G12" i="5" s="1"/>
  <c r="B5" i="6"/>
  <c r="D5" i="6"/>
  <c r="G60" i="5" l="1"/>
  <c r="G59" i="5" s="1"/>
  <c r="G54" i="5"/>
  <c r="G53" i="5" s="1"/>
  <c r="G52" i="5" s="1"/>
  <c r="G51" i="5" s="1"/>
  <c r="G20" i="5"/>
  <c r="G19" i="5" s="1"/>
  <c r="G18" i="5" s="1"/>
  <c r="G268" i="5"/>
  <c r="G267" i="5" s="1"/>
  <c r="G240" i="5"/>
  <c r="G147" i="5"/>
  <c r="G146" i="5" s="1"/>
  <c r="G145" i="5" s="1"/>
  <c r="G212" i="5"/>
  <c r="G208" i="5" s="1"/>
  <c r="G199" i="5" s="1"/>
  <c r="G198" i="5" s="1"/>
  <c r="G164" i="5"/>
  <c r="G94" i="5"/>
  <c r="G93" i="5" s="1"/>
  <c r="G86" i="5" s="1"/>
  <c r="G138" i="5"/>
  <c r="G137" i="5" s="1"/>
  <c r="G136" i="5" s="1"/>
  <c r="G181" i="5"/>
  <c r="G235" i="5"/>
  <c r="G234" i="5" s="1"/>
  <c r="G233" i="5" s="1"/>
  <c r="G129" i="5" l="1"/>
  <c r="G11" i="5"/>
  <c r="G180" i="5"/>
  <c r="G285" i="5" l="1"/>
  <c r="B6" i="6"/>
  <c r="D6" i="6" s="1"/>
  <c r="G287" i="5"/>
  <c r="B3" i="6" l="1"/>
  <c r="D3" i="6" s="1"/>
</calcChain>
</file>

<file path=xl/sharedStrings.xml><?xml version="1.0" encoding="utf-8"?>
<sst xmlns="http://schemas.openxmlformats.org/spreadsheetml/2006/main" count="1754" uniqueCount="467">
  <si>
    <t>0800320600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</si>
  <si>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</si>
  <si>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</si>
  <si>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Строительство (реконструкция) объектов муниципальной собственности в рамках реализации мероприятий по муниципальной программе «Развитие транспортной системы городского поселения Советский на 2016 - 2018 годы»</t>
  </si>
  <si>
    <t>08000S2390</t>
  </si>
  <si>
    <t>08002S2390</t>
  </si>
  <si>
    <t>Основное мероприятие «Капитальный и (или) текущий ремонт муниципального имущества городского поселения Советский»</t>
  </si>
  <si>
    <t>1200200000</t>
  </si>
  <si>
    <t>1200299990</t>
  </si>
  <si>
    <t xml:space="preserve">    к решению Совета депутатов </t>
  </si>
  <si>
    <t xml:space="preserve">                       городского поселения Советский</t>
  </si>
  <si>
    <t>Наименование</t>
  </si>
  <si>
    <t>2</t>
  </si>
  <si>
    <t>3</t>
  </si>
  <si>
    <t>4</t>
  </si>
  <si>
    <t>5</t>
  </si>
  <si>
    <t>Администрация городского поселения Советский</t>
  </si>
  <si>
    <t>01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</si>
  <si>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</si>
  <si>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</si>
  <si>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</si>
  <si>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</si>
  <si>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</si>
  <si>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</si>
  <si>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</si>
  <si>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</si>
  <si>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</si>
  <si>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</si>
  <si>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</si>
  <si>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</si>
  <si>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Закупка товаров, работ и услуг для государственных нужд</t>
  </si>
  <si>
    <t>200</t>
  </si>
  <si>
    <t>Иные закупки товаров, работ и услуг для государственных (муниципальных) нужд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</si>
  <si>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</si>
  <si>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</si>
  <si>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</si>
  <si>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</si>
  <si>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</si>
  <si>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</si>
  <si>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</si>
  <si>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</si>
  <si>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</si>
  <si>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</si>
  <si>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</si>
  <si>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Субсидии бюджетным учреждениям</t>
  </si>
  <si>
    <t>600</t>
  </si>
  <si>
    <t>Уплата налогов, сборов и иных платежей</t>
  </si>
  <si>
    <t>850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</si>
  <si>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</si>
  <si>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</si>
  <si>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</si>
  <si>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</si>
  <si>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Субсидии некоммерческим организациям (за исключением государственных (муниципальных) учреждений)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</si>
  <si>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</si>
  <si>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</si>
  <si>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</si>
  <si>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Общеэкономические вопросы</t>
  </si>
  <si>
    <t>Транспорт</t>
  </si>
  <si>
    <t>08</t>
  </si>
  <si>
    <t>Связь и информатика</t>
  </si>
  <si>
    <t>Другие вопросы в области национальной экономики</t>
  </si>
  <si>
    <t>12</t>
  </si>
  <si>
    <t>05</t>
  </si>
  <si>
    <t>Жилищное хозяйство</t>
  </si>
  <si>
    <t>Бюджетные инвестиции</t>
  </si>
  <si>
    <t>410</t>
  </si>
  <si>
    <t>Межбюджетные трансферты</t>
  </si>
  <si>
    <t>Иные межбюджетные трансферты</t>
  </si>
  <si>
    <t xml:space="preserve">Благоустройство </t>
  </si>
  <si>
    <t>07</t>
  </si>
  <si>
    <t>Молодежная политика и оздоровление детей</t>
  </si>
  <si>
    <t xml:space="preserve">Культура </t>
  </si>
  <si>
    <t>610</t>
  </si>
  <si>
    <t>Пенсионное обеспечение</t>
  </si>
  <si>
    <t>Социальное обеспечение и иные выплаты населению</t>
  </si>
  <si>
    <t>300</t>
  </si>
  <si>
    <t xml:space="preserve">Физическая культура </t>
  </si>
  <si>
    <t>Другие вопросы в области физической культуры и спорта</t>
  </si>
  <si>
    <t>500</t>
  </si>
  <si>
    <t>540</t>
  </si>
  <si>
    <t>ВСЕГО</t>
  </si>
  <si>
    <t>Рз</t>
  </si>
  <si>
    <t>Пр</t>
  </si>
  <si>
    <t>ВР</t>
  </si>
  <si>
    <t>(рублей)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</si>
  <si>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</si>
  <si>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</si>
  <si>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</si>
  <si>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</si>
  <si>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</si>
  <si>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</si>
  <si>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КУЛЬТУРА И СПОРТ</t>
  </si>
  <si>
    <t>КУЛЬТУРА, КИНЕМАТОГРАФИЯ</t>
  </si>
  <si>
    <t>400</t>
  </si>
  <si>
    <t>6</t>
  </si>
  <si>
    <t xml:space="preserve">Сумма на год </t>
  </si>
  <si>
    <t>Вед</t>
  </si>
  <si>
    <t>Примечание</t>
  </si>
  <si>
    <t>Обеспечение содержания муниципального учреждения: коммунальные услуги, уборка помещений, оплата услуг связи, охрана здания, оплата ГСМ, ремонт здания по ул.Калинина</t>
  </si>
  <si>
    <t>Уточнение поступивших средств окружного бюджета (установка систем видеонаблюдения), в .ч. 15 722 265,91- остаток прошлых лет, 978 000 - дополнительно</t>
  </si>
  <si>
    <t>Уточнение поступивших средств окружного бюджета (победителям конкурса по итогам 2013 г.)</t>
  </si>
  <si>
    <t>Обеспечение доли софинансирования из местного бюджета в соответствии с требованиями программы, в т.ч. 57,14 - добровольная дружина, 224 500 - установка систем видеонаблюдения</t>
  </si>
  <si>
    <t>Уточнение средств окружного бюджета  (Центр занятости), в том числе Администрация 989 860,85, МБУ "ГЦКиС" 123881,73</t>
  </si>
  <si>
    <t>Дополнительная потребность на обеспечение контракта по ноябрь 2014 г. включительно (пассажирские перевозки)</t>
  </si>
  <si>
    <t xml:space="preserve">Дополнительная потребность средств. В т.ч.: 900000 - на проведение текущего ремонта муниципального жилого фонда. 887 994 - оплата коммунальных услуг собственниками помещений (мун.жилой фонд) за кап.ремонт общего имущества </t>
  </si>
  <si>
    <t>Уточнение расходов за счет средств поступивших от депутатов ХМАЮ-Югры на приобретение музыкальных инструментов, орг.техники</t>
  </si>
  <si>
    <t>Уточнение расходов за счет средств поступивших от депутатов ХМАЮ-Югры на приобретение спортинвентаря, орг.техники</t>
  </si>
  <si>
    <t>9</t>
  </si>
  <si>
    <t>650</t>
  </si>
  <si>
    <t>Реализация мероприятий по муниципальной программе "Управление муниципальным имуществом городского поселения Советский на 2015-2017 годы"</t>
  </si>
  <si>
    <t>Муниципальная программа «Обеспечение градостроительной деятельности на территории городского поселения Советский на 2015 – 2017 годы»</t>
  </si>
  <si>
    <t>Реализация мероприятий по муниципальной программе «Обеспечение градостроительной деятельности на территории городского поселения Советский на 2015 – 2017 годы»</t>
  </si>
  <si>
    <t>Ведомственная структура расходов бюджета городского поселения Советский на 2016 год</t>
  </si>
  <si>
    <t>Дорожное хозяйство (дорожные фонды)</t>
  </si>
  <si>
    <t>0100000000</t>
  </si>
  <si>
    <t>Муниципальная программа «Обеспечение  деятельности органов местного самоуправления городское  поселение Советский на 2016-2018 годы»</t>
  </si>
  <si>
    <t>Основное мероприятие «Обеспечение деятельности главы и Администрации городского поселения Советский»</t>
  </si>
  <si>
    <t>0100100000</t>
  </si>
  <si>
    <t>Высшее должностное лицо муниципального образования в рамках реализации муниципальной программы «Обеспечение деятельности органов местного самоуправления городского поселения Советский на 2016-2018 годы»</t>
  </si>
  <si>
    <t>0100102030</t>
  </si>
  <si>
    <t>Основное мероприятие «Обеспечение деятельности представительного и  контрольно-счетного органов городского поселения Советский»</t>
  </si>
  <si>
    <t>0100200000</t>
  </si>
  <si>
    <t>Расходы на обеспечение функций органов местного самоуправления муниципальной программы «Обеспечение деятельности органов местного самоуправления городского поселения Советский на 2016-2018 годы»</t>
  </si>
  <si>
    <t>0100202040</t>
  </si>
  <si>
    <t>0100202110</t>
  </si>
  <si>
    <t>Председатель представительного органа муниципального образования  в рамках реализации муниципальной программы «Обеспечение деятельности органов местного самоуправления городского поселения Советский на 2016-2018 годы»</t>
  </si>
  <si>
    <t>0100102040</t>
  </si>
  <si>
    <t>Расходы на обеспечение функций контрольно-счетного органа муниципального образования муниципальной программы «Обеспечение деятельности органов местного самоуправления городского поселения Советский на 2016-2018 годы»</t>
  </si>
  <si>
    <t>0100202250</t>
  </si>
  <si>
    <t>Основное мероприятие «Проведение выборов, референдумов»</t>
  </si>
  <si>
    <t>0100300000</t>
  </si>
  <si>
    <t>Обеспечение проведения выборов и референдумов</t>
  </si>
  <si>
    <t>0100399990</t>
  </si>
  <si>
    <t>Реализация мероприятий муниципальной программы «Обеспечение деятельности органов местного самоуправления городского поселения Советский на 2016-2018 годы»</t>
  </si>
  <si>
    <t>Муниципальная программа «Повышение эффективности управления муниципальными финансами городского поселения Советский на 2016-2018 годы»</t>
  </si>
  <si>
    <t>Основное мероприятие "Формирование в бюджете города резервного фонда"</t>
  </si>
  <si>
    <t>Реализация мероприятий по муниципальной программе «Повышение эффективности управления муниципальными финансами городского поселения Советский на 2016-2018 годы»</t>
  </si>
  <si>
    <t>0300000000</t>
  </si>
  <si>
    <t>0300100000</t>
  </si>
  <si>
    <t>0300199990</t>
  </si>
  <si>
    <t>0100199990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</si>
  <si>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</si>
  <si>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</si>
  <si>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0100299990</t>
  </si>
  <si>
    <t>0100400000</t>
  </si>
  <si>
    <t>Предоставление субсидий бюджетным, автономным учреждениям и иным некоммерческим организациям</t>
  </si>
  <si>
    <t>Основное мероприятие «Материально-техническое обеспечение деятельности органов местного самоуправления городского поселения Советский»</t>
  </si>
  <si>
    <t>Расходы на обеспечение деятельности (оказание услуг) муниципальных учреждений в рамках реализации муниципальной программы «Обеспечение деятельности органов местного самоуправления городского поселения Советский на 2016-2018 годы»</t>
  </si>
  <si>
    <t>0100400590</t>
  </si>
  <si>
    <t>0200000000</t>
  </si>
  <si>
    <t>Муниципальная программа «Развитие муниципальной службы и совершенствование системы кадрового обеспечения органов местного самоуправления городского поселения Советский на 2016 – 2018 годы»</t>
  </si>
  <si>
    <t>0200100000</t>
  </si>
  <si>
    <t>Основное мероприятие «Соблюдение и предоставление государственных гарантий»</t>
  </si>
  <si>
    <t>Реализация мероприятий муниципальной программы  «Развитие муниципальной службы и совершенствование системы кадрового обеспечения органов местного самоуправления городского поселения Советский на 2016 – 2018 годы»</t>
  </si>
  <si>
    <t>0200199990</t>
  </si>
  <si>
    <t>Основное мероприятие «Размещение в средствах массовой информации, на официальном интернет-сайте Администрации города муниципальных правовых актов»</t>
  </si>
  <si>
    <t>0300300000</t>
  </si>
  <si>
    <t>0300399990</t>
  </si>
  <si>
    <t>Муниципальная программа «Управление муниципальным имуществом городского поселения Советский и земельными участками, расположенными на территории городского  поселения Советский, находящимися в муниципальной собственности, или государственная собственность на которые не разграничена, на 2016-2018 годы»</t>
  </si>
  <si>
    <t>1200000000</t>
  </si>
  <si>
    <t>Основное мероприятие «Управление муниципальным имуществом городского поселения Советский и земельными участками, расположенными на территории городского  поселения Советский, находящимися в муниципальной собственности, или государственная собственность на которые не разграничена»</t>
  </si>
  <si>
    <t>Реализация мероприятий по муниципальной программе «Управление муниципальным имуществом городского поселения Советский и земельными участками, расположенными на территории городского  поселения Советский, находящимися в муниципальной собственности, или государственная собственность на которые не разграничена, на 2016-2018 годы»</t>
  </si>
  <si>
    <t>1200100000</t>
  </si>
  <si>
    <t>1200199990</t>
  </si>
  <si>
    <t>0400000000</t>
  </si>
  <si>
    <t>Муниципальная программа «Защита населения и территории городского поселения Советский от чрезвычайных ситуаций, обеспечение пожарной безопасности в городском поселении Советский на 2016-2018 годы»</t>
  </si>
  <si>
    <t>Основное мероприятие «Защита населения и территории городского поселения Советский от чрезвычайных ситуаций природного и техногенного характера»</t>
  </si>
  <si>
    <t>0400100000</t>
  </si>
  <si>
    <t>0400199990</t>
  </si>
  <si>
    <t>Реализация мероприятий по муниципальной программе «Защита населения и территории городского поселения Советский от чрезвычайных ситуаций, обеспечение пожарной безопасности в городском поселении Советский на 2016-2018 годы»</t>
  </si>
  <si>
    <t>0400200000</t>
  </si>
  <si>
    <t>Основное мероприятие «Обеспечение пожарной безопасности на территории городского поселения Советский»</t>
  </si>
  <si>
    <t>Строительство (реконструкция) объектов муниципальной собственности в рамках реализации мероприятий по муниципальной программе «Защита населения и территории городского поселения Советский от чрезвычайных ситуаций, обеспечение пожарной безопасности в городском поселении Советский на 2016-2018 годы»</t>
  </si>
  <si>
    <t>Капитальные вложения в объекты государственной (муниципальной) собственности</t>
  </si>
  <si>
    <t>0400242110</t>
  </si>
  <si>
    <t>0400299990</t>
  </si>
  <si>
    <t>0400300000</t>
  </si>
  <si>
    <t>Основное мероприятие «Создание условий для эффективного функционирования общественной организации «Добровольная пожарная охрана»»</t>
  </si>
  <si>
    <t>0400361600</t>
  </si>
  <si>
    <t>Субсидии некоммерческим организациям в рамках реализации мероприятий по муниципальной программе «Защита населения и территории городского поселения Советский от чрезвычайных ситуаций, обеспечение пожарной безопасности в городском поселении Советский на 2016-2018 годы»</t>
  </si>
  <si>
    <t>0400400000</t>
  </si>
  <si>
    <t>Основное мероприятие «Обеспечение непредвиденных расходов в рамках реализации муниципальной программы «Защита населения и территории городского поселения Советский от чрезвычайных ситуаций, обеспечение пожарной безопасности в городском поселении Советский на 2016-2018 годы»»</t>
  </si>
  <si>
    <t>0400499990</t>
  </si>
  <si>
    <t>0500000000</t>
  </si>
  <si>
    <t>Муниципальная программа «Профилактика правонарушений на территории городского поселения Советский на 2016-2018 годы»</t>
  </si>
  <si>
    <t>Основное мероприятие «Профилактика правонарушений в общественных местах и в сфере безопасности дорожного движения»</t>
  </si>
  <si>
    <t>0500100000</t>
  </si>
  <si>
    <t>Реализация мероприятий по муниципальной программе «Профилактика правонарушений на территории городского поселения Советский на 2016-2018 годы»</t>
  </si>
  <si>
    <t>0500199990</t>
  </si>
  <si>
    <t>0500200000</t>
  </si>
  <si>
    <t>Основное мероприятие «Создание условий для деятельности народных дружин»</t>
  </si>
  <si>
    <t>Размещение систем видеообзора, модернизация,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местного бюджета</t>
  </si>
  <si>
    <t>05001S2310</t>
  </si>
  <si>
    <t>0500182310</t>
  </si>
  <si>
    <t>Размещение систем видеообзора, модернизация,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</t>
  </si>
  <si>
    <t>Создание условий для деятельности народных дружин за счет средств местного бюджета</t>
  </si>
  <si>
    <t>05002S2300</t>
  </si>
  <si>
    <t xml:space="preserve">Создание условий для деятельности народных дружин </t>
  </si>
  <si>
    <t>0500282300</t>
  </si>
  <si>
    <t>Непрограммные направления деятельности</t>
  </si>
  <si>
    <t>4000000000</t>
  </si>
  <si>
    <t>4010000000</t>
  </si>
  <si>
    <t>Непрограммное направление деятельности "Содействие улучшению положения на рынке труда не занятых трудовой деятельностью и безработных граждан"</t>
  </si>
  <si>
    <t>Содействие улучшению положения на рынке труда не занятых трудовой деятельностью и безработных граждан за счет средств местного бюджета</t>
  </si>
  <si>
    <t>40100S5060</t>
  </si>
  <si>
    <t>Муниципальная программа «Развитие транспортной системы городского поселения Советский на 2016 - 2018 годы»</t>
  </si>
  <si>
    <t>0800000000</t>
  </si>
  <si>
    <t>0800100000</t>
  </si>
  <si>
    <t>Основное мероприятие «Организация транспортного обслуживания населения в границах города»</t>
  </si>
  <si>
    <t>Иные межбюджетные трансферты из бюджета городского поселения бюджету Советского района на осуществление части полномочий по решению вопросов местного значения в рамках реализации мероприятий по муниципальной программе «Развитие транспортной системы городского поселения Советский на 2016 - 2018 годы»</t>
  </si>
  <si>
    <t>0800189020</t>
  </si>
  <si>
    <t>0800199990</t>
  </si>
  <si>
    <t>Реализация мероприятий по муниципальной программе «Развитие транспортной системы городского поселения Советский на 2016 - 2018 годы»</t>
  </si>
  <si>
    <t>Основное мероприятие «Развитие улично-дорожной сети, отвечающей потребностям города»</t>
  </si>
  <si>
    <t>0800200000</t>
  </si>
  <si>
    <t>0800299990</t>
  </si>
  <si>
    <t>0800300000</t>
  </si>
  <si>
    <t>Основное мероприятие «Частичное формирование дорожного фонда городского поселения Советский за счет финансирования из бюджета Советского района»</t>
  </si>
  <si>
    <t>0300200000</t>
  </si>
  <si>
    <t>Основное мероприятие «Обеспечение функционирования и развития автоматизированных систем управления бюджетным процессом»</t>
  </si>
  <si>
    <t>0300299990</t>
  </si>
  <si>
    <t>Муниципальная программа «Развитие малого и среднего предпринимательства на территории городского поселения Советский на период 2016-2018 годы»</t>
  </si>
  <si>
    <t>Основное мероприятие «Формирование благоприятного общественного мнения о малом и среднем предпринимательстве на территории городского поселения Советский»</t>
  </si>
  <si>
    <t>1000000000</t>
  </si>
  <si>
    <t>1000100000</t>
  </si>
  <si>
    <t>Реализация мероприятий по муниципальной программе «Развитие малого и среднего предпринимательства на территории городского поселения Советский на период 2016-2018 годы»</t>
  </si>
  <si>
    <t>1000199990</t>
  </si>
  <si>
    <t>1100000000</t>
  </si>
  <si>
    <t>Основное мероприятие «Обеспечение градостроительной деятельности на территории городского поселения Советский»</t>
  </si>
  <si>
    <t>1100100000</t>
  </si>
  <si>
    <t>1100199990</t>
  </si>
  <si>
    <t>Муниципальная программа «Благоустройство территории городского поселения Советский на 2016-2018 годы»</t>
  </si>
  <si>
    <t>Основное мероприятие «Содержание муниципального жилищного фонда в рамках реализации полномочий собственника муниципального жилищного фонда»</t>
  </si>
  <si>
    <t>Реализация мероприятий по муниципальной программе «Благоустройство территории городского поселения Советский на 2016-2018 годы»</t>
  </si>
  <si>
    <t>0600000000</t>
  </si>
  <si>
    <t>0600100000</t>
  </si>
  <si>
    <t>0600199990</t>
  </si>
  <si>
    <t>Основное мероприятие «Организация освещения улиц городского поселения Советский»</t>
  </si>
  <si>
    <t>0600200000</t>
  </si>
  <si>
    <t>0600299990</t>
  </si>
  <si>
    <t>0600300000</t>
  </si>
  <si>
    <t>Основное мероприятие «Организация  озеленения территории городского поселения Советский»</t>
  </si>
  <si>
    <t>0600400000</t>
  </si>
  <si>
    <t>Основное мероприятие «Прочие мероприятия по благоустройству, содержание мест захоронений»</t>
  </si>
  <si>
    <t>0600399990</t>
  </si>
  <si>
    <t>0600442110</t>
  </si>
  <si>
    <t>0600499990</t>
  </si>
  <si>
    <t>Строительство (реконструкция) объектов муниципальной собственности в рамках реализации мероприятий по муниципальной программе «Благоустройство территории городского поселения Советский на 2016-2018 годы»</t>
  </si>
  <si>
    <t>0600500000</t>
  </si>
  <si>
    <t>0600599990</t>
  </si>
  <si>
    <t>Основное мероприятие «Обеспечение непредвиденных расходов в рамках реализации муниципальной программы «Благоустройство территории городского поселения Советский на 2016-2018 годы»»</t>
  </si>
  <si>
    <t>Муниципальная программа «Развитие культуры, физической культуры и спорта, молодежной политики на территории городского поселения Советский на 2016-2018 годы»</t>
  </si>
  <si>
    <t>0700000000</t>
  </si>
  <si>
    <t>0700300000</t>
  </si>
  <si>
    <t>Основное мероприятие «Создание благоприятных условий для успешной социализации и эффективной самореализации молодежи городского поселения Советский»</t>
  </si>
  <si>
    <t>0700399990</t>
  </si>
  <si>
    <t>Реализация мероприятий по муниципальной программе «Развитие культуры, физической культуры и спорта, молодежной политики на территории городского поселения Советский на 2016-2018 годы»</t>
  </si>
  <si>
    <t>Муниципальная программа «Профилактика экстремизма, гармонизация межэтнических и межкультурных отношений, укрепление толерантности на территории городского поселения Советский на 2016-2018 годы»</t>
  </si>
  <si>
    <t>Основное мероприятие «Профилактика экстремизма, гармонизация межэтнических и межкультурных отношений, укрепление толерантности на территории городского поселения Советский»</t>
  </si>
  <si>
    <t>Реализация мероприятий по муниципальной программе «Профилактика экстремизма, гармонизация межэтнических и межкультурных отношений, укрепление толерантности на территории городского поселения Советский на 2016-2018 годы»</t>
  </si>
  <si>
    <t>0900000000</t>
  </si>
  <si>
    <t>0900100000</t>
  </si>
  <si>
    <t>0900199990</t>
  </si>
  <si>
    <t>0700100000</t>
  </si>
  <si>
    <t>Основное мероприятие «Сохранение и развитие культуры, повышение качества услуг, предоставляемых в области культуры»</t>
  </si>
  <si>
    <t>0700199990</t>
  </si>
  <si>
    <t>Основное мероприятие «Содержание муниципального бюджетного учреждения «Городской центр культуры и спорта»</t>
  </si>
  <si>
    <t>0700400000</t>
  </si>
  <si>
    <t>Расходы на обеспечение деятельности (оказание услуг) муниципальных учреждений в рамках реализации муниципальной программы  «Развитие культуры, физической культуры и спорта, молодежной политики на территории городского поселения Советский на 2016-2018 годы»</t>
  </si>
  <si>
    <t>0700400590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</si>
  <si>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</si>
  <si>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местного бюджета</t>
  </si>
  <si>
    <t>07004S2440</t>
  </si>
  <si>
    <t>0700482440</t>
  </si>
  <si>
    <t>Публичные нормативные социальные выплаты гражданам</t>
  </si>
  <si>
    <t>310</t>
  </si>
  <si>
    <t>0700200000</t>
  </si>
  <si>
    <t>0700299990</t>
  </si>
  <si>
    <t>Основное мероприятие «Создание условий для занятий физической культурой и спортом, увеличение количества занимающихся физической культурой и спортом на территории городского поселения Советский»</t>
  </si>
  <si>
    <t>ЦСР</t>
  </si>
  <si>
    <t>приложение А</t>
  </si>
  <si>
    <t>приложение Б</t>
  </si>
  <si>
    <t>приложение В</t>
  </si>
  <si>
    <t>приложение Г</t>
  </si>
  <si>
    <t>Коммунальное хозяйство</t>
  </si>
  <si>
    <t>Основное мероприятие «Передача межбюджетных трансфертов из бюджета городского поселения Советский на осуществление части полномочий по решению вопросов местного значения»</t>
  </si>
  <si>
    <t>0300400000</t>
  </si>
  <si>
    <t>Иные межбюджетные трансферты из бюджета городского поселения бюджету Советского района на осуществление части полномочий по решению вопросов местного значения в рамках реализации мероприятий по муниципальной программе «Повышение эффективности управления муниципальными финансами городского поселения Советский на 2016-2018 годы»</t>
  </si>
  <si>
    <t>0300489020</t>
  </si>
  <si>
    <t>Частичное формирование дорожных фондов поселений</t>
  </si>
  <si>
    <t>Приложение 8</t>
  </si>
  <si>
    <t>Приложение 1 к пояснительной записке</t>
  </si>
  <si>
    <t>Код бюджетной классификации</t>
  </si>
  <si>
    <t>в том числе</t>
  </si>
  <si>
    <t>итого</t>
  </si>
  <si>
    <t>Уточненный план по решению 19.12.2016               № 24-IV</t>
  </si>
  <si>
    <t>январь</t>
  </si>
  <si>
    <t>февраль</t>
  </si>
  <si>
    <t>март</t>
  </si>
  <si>
    <t>1 квартал</t>
  </si>
  <si>
    <t>апрель</t>
  </si>
  <si>
    <t xml:space="preserve">май </t>
  </si>
  <si>
    <t>июнь</t>
  </si>
  <si>
    <t>2 квартал</t>
  </si>
  <si>
    <t>июль</t>
  </si>
  <si>
    <t>август</t>
  </si>
  <si>
    <t>сентябрь</t>
  </si>
  <si>
    <t>3 квартал</t>
  </si>
  <si>
    <t>октябрь</t>
  </si>
  <si>
    <t>ноябрь</t>
  </si>
  <si>
    <t>декабрь</t>
  </si>
  <si>
    <t>4 квартал</t>
  </si>
  <si>
    <t>% исполнения к первоначальному плану</t>
  </si>
  <si>
    <t>% к уточненному плану по решению 24-IV от 19.12.2017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</si>
  <si>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</si>
  <si>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</si>
  <si>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</si>
  <si>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</si>
  <si>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</si>
  <si>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</si>
  <si>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</si>
  <si>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 физических лиц  с доходов, источником которых является  налоговый агент, за исключение доходов, в отношении которых исчисление  и уплата  налога  осуществляется  в соответствии со статьями 227 и 227* и 228 Налогового кодекса РФ</t>
  </si>
  <si>
    <t>1 01 02020 01 0000 110</t>
  </si>
  <si>
    <t>Налог на доходы физических лиц с доходов,  полученных от осуществления  деятельности физическими лицами , зарегистрированными  в качестве индивидуальных предпринимателей, нотариусов. Занимающихся  частной практикой, адвокатов, учредивших адвокатские  кабинеты  и других лиц, занимающихся частной практикой</t>
  </si>
  <si>
    <t>1 01 02021 01 0000 110</t>
  </si>
  <si>
    <t>Налог на доходы физических лиц с доходов, облагаемых по налоговой ставке, установленной пунктом 1 ст.224 НК РФ, за исключением доходов, полученных физическими лицами, зарегистрированными в качестве индивидуальных предпринимателей, частных нотариусов и лдр</t>
  </si>
  <si>
    <t>1 01 02022 01 0000 110</t>
  </si>
  <si>
    <t>1 01 02030 01 0000 110</t>
  </si>
  <si>
    <t>Налог на доходы физических лиц с доходов, полученных физическими лицами, в соответствии со статьей 228 НК РФ</t>
  </si>
  <si>
    <t>1 01 02040 01 0000 110</t>
  </si>
  <si>
    <t>Налог на доходы физических лиц в виде фиксированных авансовых платежей сдоходов, полученных физическими лицами,являющимися иностранными гражданами,осуществляющими трудовую деятельность  по найму у физических лиц на основании  патента  в соответствии со ст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</si>
  <si>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</si>
  <si>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</si>
  <si>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</si>
  <si>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</si>
  <si>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</si>
  <si>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</si>
  <si>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</si>
  <si>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</si>
  <si>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</si>
  <si>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</si>
  <si>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</si>
  <si>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1 06 06000 00 0000 110</t>
  </si>
  <si>
    <t>Земельный налог</t>
  </si>
  <si>
    <t>1 06 06033 13 0000 110</t>
  </si>
  <si>
    <t xml:space="preserve">Земельный налог, взимаемый с организации </t>
  </si>
  <si>
    <t>1 06 06043 13 0000 110</t>
  </si>
  <si>
    <t>Земельный налог, взимаемый с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</si>
  <si>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</si>
  <si>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</si>
  <si>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1 11 05013 13 0000 120</t>
  </si>
  <si>
    <t xml:space="preserve">Доходы, получаемые в виде арендной платы за передачу в возмездное пользование государственного и муниципального имущества </t>
  </si>
  <si>
    <t>1 11 09045 13 0000 120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</si>
  <si>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</si>
  <si>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1 13 00000 00 0000 000</t>
  </si>
  <si>
    <t xml:space="preserve">Доходы от оказания услуг  и компенсации затрат  государства </t>
  </si>
  <si>
    <t>1 13 02995 13 0000 130</t>
  </si>
  <si>
    <t>Прочие доходы от компенсации  затрат бюджетов поселений</t>
  </si>
  <si>
    <t>1 14 00000 00 0000 000</t>
  </si>
  <si>
    <t>Доходы от продажи материальных и нематериальных активов</t>
  </si>
  <si>
    <t xml:space="preserve">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</si>
  <si>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</si>
  <si>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1 16 00000 00 0000 000</t>
  </si>
  <si>
    <t>ШТРАФЫ, САНКЦИИ, ВОЗМЕЩЕНИЕ УЩЕРБА</t>
  </si>
  <si>
    <t>1 16 18050 13 0000 140</t>
  </si>
  <si>
    <t>1 16 33050 13 0000 140</t>
  </si>
  <si>
    <t>Денежные взыскания (штрафы) за нарушение законодательства Российской Федерации о контрактной  системе в сфере закупок  товаров. Услуг для обеспечения  государственных и муниципальных нужд</t>
  </si>
  <si>
    <t>1 16 90050 13 0000 140</t>
  </si>
  <si>
    <t>Прочие поступления от денежных взысканий (штрафов) и иных сумм в возмещение ущерба, зачисляемвые в бюджетвы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</si>
  <si>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</si>
  <si>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</si>
  <si>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</si>
  <si>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</si>
  <si>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</si>
  <si>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</si>
  <si>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2 02 01001 13 0000 151</t>
  </si>
  <si>
    <t>Дотации на выравнивание бюджетной обеспеченности</t>
  </si>
  <si>
    <t>2 02 04000 00 0000 151</t>
  </si>
  <si>
    <t>2 02 04999 130000 151</t>
  </si>
  <si>
    <t>Прочие межбюджетные транферты, передаваемые бюджетам поселений</t>
  </si>
  <si>
    <t>2 02 03024 13 0000 151</t>
  </si>
  <si>
    <t xml:space="preserve">Субвенции  бюджетам поселений </t>
  </si>
  <si>
    <t>2 07 05030 13 0000 180</t>
  </si>
  <si>
    <t>Прочие безвозмездные поступления в бюджеты поселений</t>
  </si>
  <si>
    <t>ИТОГО</t>
  </si>
  <si>
    <t xml:space="preserve"> </t>
  </si>
  <si>
    <t xml:space="preserve">Муниципальная долговая книга городского поселения Советский </t>
  </si>
  <si>
    <t>руб.</t>
  </si>
  <si>
    <t>Дата регистрации</t>
  </si>
  <si>
    <t>Наименование долгового обязательства</t>
  </si>
  <si>
    <t>Дата возникновения долг.обязательства (основание воникновениядолг.обязательства)</t>
  </si>
  <si>
    <t>Наименование кредитора (принципала)</t>
  </si>
  <si>
    <t>Объем долгового обязательства по договору</t>
  </si>
  <si>
    <t>Срок погашениядолгового обязательства</t>
  </si>
  <si>
    <t>Форма обеспечения обязательства, номер и дата документа</t>
  </si>
  <si>
    <t xml:space="preserve">Процентная ставка/ставка купонного дохода </t>
  </si>
  <si>
    <t>Основной долг</t>
  </si>
  <si>
    <t>Проценты, комиссии</t>
  </si>
  <si>
    <t>Остаток долгового обязательства на конец отчетного периода (гр.15+гр.21)</t>
  </si>
  <si>
    <t xml:space="preserve">В том числе просроченные долговые обязательства (гр.16+гр.22) </t>
  </si>
  <si>
    <t>Остаток долгового обязательства на начало года</t>
  </si>
  <si>
    <t>в том числе остаток просрченного долгового обязательства</t>
  </si>
  <si>
    <t>Образование долгового обязательства за отчетный период</t>
  </si>
  <si>
    <t>Погашение долгового обязательства за отчетный период</t>
  </si>
  <si>
    <t>в том числе погашено просроченого долгового обязательства</t>
  </si>
  <si>
    <t>Остаток долгового обязательства на конец отчетного периода</t>
  </si>
  <si>
    <t>в том числе остаток просроченного долгового обязательства</t>
  </si>
  <si>
    <t>Остаток на начало года</t>
  </si>
  <si>
    <t>в том числе просроченные</t>
  </si>
  <si>
    <t>Начислено</t>
  </si>
  <si>
    <t>Погашено</t>
  </si>
  <si>
    <t>Остаток на конец отчетного периода</t>
  </si>
  <si>
    <t xml:space="preserve">    Раздел 1.Кредитные соглашения и договоры                </t>
  </si>
  <si>
    <t>Итого по разделу</t>
  </si>
  <si>
    <t>Итого по раз-лу</t>
  </si>
  <si>
    <t xml:space="preserve">Итого  долг г.п.Советский  </t>
  </si>
  <si>
    <t xml:space="preserve">                       </t>
  </si>
  <si>
    <t xml:space="preserve">ИНФОРМАЦИЯ </t>
  </si>
  <si>
    <t>о состоянии муниципального долга городского поселения Советский</t>
  </si>
  <si>
    <t>Вид заимствования</t>
  </si>
  <si>
    <t>Бюджетные кредиты от других бюджетов бюджетной системы РФ</t>
  </si>
  <si>
    <t>Кредиты кредитных организаций в валюте Российской Федерации</t>
  </si>
  <si>
    <t xml:space="preserve">Сумма муниципального долга </t>
  </si>
  <si>
    <t>Исполнено  на 01.01.2018</t>
  </si>
  <si>
    <t>Анализ исполнения доходной части бюджета городского поселения Советский за   2017 год</t>
  </si>
  <si>
    <t>Утвержденный план (Решение  № 23-IVот 05 декабря   2016) - первоначальный</t>
  </si>
  <si>
    <t>1 03 00000 00 0000 110</t>
  </si>
  <si>
    <t xml:space="preserve">Налоги на товары (работы , услуги) реализуемые  на территории  российской федерации </t>
  </si>
  <si>
    <t xml:space="preserve">1 03 02230 01 0000 110 </t>
  </si>
  <si>
    <t xml:space="preserve">Доходы от уплаты акцизов на дизельное топливо, подлежащее распределению  меджу  бюджетами  субъектов российской Федерации  и местными  бюджетами  с учетом установленных  дифференцированных ставок </t>
  </si>
  <si>
    <t xml:space="preserve">1 03 02240 01 0000 110 </t>
  </si>
  <si>
    <t>Доходы от уплаты  акцизов  на моторные масла  для дизельных  и (или)  карбюраторных (инжекторных  двигателей , подлежащие  распределению  между бюджетами  субъектов Российской Федерации  и местными  бюджетами  с учетом  установленны диффенцированных  нормативов  отчислений  в местные бюджеты</t>
  </si>
  <si>
    <t xml:space="preserve">1 03 02250 01 0000 110 </t>
  </si>
  <si>
    <t xml:space="preserve"> Доходы  от уплаты  акцизов на атомобильный бензин, подлежащие  распределению  между бюджетами  субъектов Российской Федерации и местными  бюджетами с учетом  установленных дифферецированных ставок  </t>
  </si>
  <si>
    <t xml:space="preserve">1 11 05025 13 0000 120 </t>
  </si>
  <si>
    <t>Доходы получаемые в виде арендной платы, а также средства от продажи права  на заключение договоров  аренды за земли, находящиеся  в собственности  поселений( за исключением  земельных участков  муниципальных бюджетных  и автономных учреждений)</t>
  </si>
  <si>
    <t>1 14 02053 13 0000 410</t>
  </si>
  <si>
    <t xml:space="preserve">Доходы от реализации иного имущества, находящегося  в собственности  городских поселений ( за исключением  имущества муниципальных  унитарных предприятий в том числе казенных </t>
  </si>
  <si>
    <t>Денежные взыскания (штрафы) за нарушение бюджетного кодекса  (в части бюджетов городских поселений)</t>
  </si>
  <si>
    <t>Исполнено за 2017 год</t>
  </si>
  <si>
    <t xml:space="preserve">% исполнения к отчету за 2017 год                                                              </t>
  </si>
  <si>
    <t>Уточненный  план (Решение  № 105-IVот 25 декабря   2017) - первоначальный</t>
  </si>
  <si>
    <t>№ п/п</t>
  </si>
  <si>
    <t>Анализ исполнения доходной части бюджета городского поселения Советский за   2018 год</t>
  </si>
  <si>
    <t>Утвержденный план (Решение  № 104- IVот 19 декабря   2017) - первоначальный</t>
  </si>
  <si>
    <t>Утвержденный план по решению 26.12.2018            № 185 -IV</t>
  </si>
  <si>
    <t>Уточненный  план (117)</t>
  </si>
  <si>
    <t>Исполнено за 2018 год</t>
  </si>
  <si>
    <t>% к уточненному плану по решению 185-IV от 26.12.2018</t>
  </si>
  <si>
    <t xml:space="preserve">% исполнения к отчету за 2018 год                                                              </t>
  </si>
  <si>
    <t>1 03 02260 01 0000 110</t>
  </si>
  <si>
    <t>Доходы от уплаты акцизов напрямогонный бензин, подлежащие  распределению между бюджетами  субъектов  Российской Федерации и местными  бюджетами  с учетом  установленных  дифференцированных нормативов отчислений  в местные бюдеты</t>
  </si>
  <si>
    <t>-</t>
  </si>
  <si>
    <t>2 18 60010 13 0000 151</t>
  </si>
  <si>
    <t xml:space="preserve">Налоги на товары (работы , услуги) реализуемые  на территории  Российской федерации </t>
  </si>
  <si>
    <t xml:space="preserve">Доходы от реализации иного имущества, находящегося  в собственности  городских поселений  (за исключением  имущества муниципальных  унитарных предприятий в том числе казенных </t>
  </si>
  <si>
    <t>по состоянию на 01.01.2021</t>
  </si>
  <si>
    <t>Исп. Ковалева А.Н.</t>
  </si>
  <si>
    <t>к постановлению Администрации</t>
  </si>
  <si>
    <t>городского поселения Советский</t>
  </si>
  <si>
    <t xml:space="preserve">Приложение 8 </t>
  </si>
  <si>
    <t xml:space="preserve">Приложение 9 </t>
  </si>
  <si>
    <t>по состоянию на 01.07.2021</t>
  </si>
  <si>
    <t xml:space="preserve"> за I квартал 2022 года.</t>
  </si>
  <si>
    <t>от "" 2022г. №</t>
  </si>
  <si>
    <t>за I кваратл 2022 года</t>
  </si>
  <si>
    <t>от «15» июня 2022 г. № 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</si>
</sst>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000"/>
    <numFmt numFmtId="166" formatCode="#,##0.0"/>
  </numFmts>
  <fonts count="2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Calibri"/>
      <family val="2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Arial Cyr"/>
      <charset val="204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10" fillId="0" borderId="0" applyFont="0" applyFill="0" applyBorder="0" applyAlignment="0" applyProtection="0"/>
  </cellStyleXfs>
  <cellXfs count="227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/>
    <xf numFmtId="4" fontId="2" fillId="0" borderId="1" xfId="0" applyNumberFormat="1" applyFont="1" applyFill="1" applyBorder="1" applyAlignment="1"/>
    <xf numFmtId="4" fontId="2" fillId="3" borderId="1" xfId="0" applyNumberFormat="1" applyFont="1" applyFill="1" applyBorder="1" applyAlignment="1"/>
    <xf numFmtId="4" fontId="3" fillId="0" borderId="1" xfId="0" applyNumberFormat="1" applyFont="1" applyFill="1" applyBorder="1" applyAlignment="1"/>
    <xf numFmtId="49" fontId="2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/>
    <xf numFmtId="0" fontId="2" fillId="0" borderId="0" xfId="0" applyFont="1" applyFill="1" applyAlignment="1"/>
    <xf numFmtId="49" fontId="3" fillId="0" borderId="1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 applyAlignment="1"/>
    <xf numFmtId="0" fontId="2" fillId="0" borderId="1" xfId="0" applyNumberFormat="1" applyFont="1" applyFill="1" applyBorder="1" applyAlignment="1">
      <alignment horizontal="center" wrapText="1"/>
    </xf>
    <xf numFmtId="0" fontId="7" fillId="0" borderId="0" xfId="0" applyFont="1" applyFill="1"/>
    <xf numFmtId="0" fontId="7" fillId="2" borderId="0" xfId="0" applyFont="1" applyFill="1"/>
    <xf numFmtId="4" fontId="0" fillId="0" borderId="0" xfId="0" applyNumberFormat="1"/>
    <xf numFmtId="49" fontId="2" fillId="0" borderId="4" xfId="0" applyNumberFormat="1" applyFont="1" applyFill="1" applyBorder="1" applyAlignment="1">
      <alignment horizontal="left" wrapText="1"/>
    </xf>
    <xf numFmtId="0" fontId="8" fillId="2" borderId="0" xfId="0" applyFont="1" applyFill="1" applyAlignment="1">
      <alignment horizontal="right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164" fontId="9" fillId="0" borderId="1" xfId="2" applyNumberFormat="1" applyFont="1" applyFill="1" applyBorder="1" applyAlignment="1" applyProtection="1">
      <alignment horizontal="left" wrapText="1"/>
      <protection hidden="1"/>
    </xf>
    <xf numFmtId="0" fontId="8" fillId="2" borderId="1" xfId="0" applyFont="1" applyFill="1" applyBorder="1" applyAlignment="1">
      <alignment horizontal="left" wrapText="1"/>
    </xf>
    <xf numFmtId="0" fontId="8" fillId="0" borderId="1" xfId="1" applyNumberFormat="1" applyFont="1" applyFill="1" applyBorder="1" applyAlignment="1" applyProtection="1">
      <alignment wrapText="1"/>
      <protection hidden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0" borderId="1" xfId="1" applyNumberFormat="1" applyFont="1" applyFill="1" applyBorder="1" applyAlignment="1" applyProtection="1">
      <alignment wrapText="1"/>
      <protection hidden="1"/>
    </xf>
    <xf numFmtId="0" fontId="9" fillId="0" borderId="1" xfId="0" applyFont="1" applyFill="1" applyBorder="1" applyAlignment="1"/>
    <xf numFmtId="0" fontId="8" fillId="2" borderId="0" xfId="0" applyFont="1" applyFill="1"/>
    <xf numFmtId="0" fontId="2" fillId="2" borderId="0" xfId="0" applyFont="1" applyFill="1" applyAlignment="1">
      <alignment horizontal="right" wrapText="1"/>
    </xf>
    <xf numFmtId="0" fontId="7" fillId="2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/>
    </xf>
    <xf numFmtId="165" fontId="2" fillId="0" borderId="1" xfId="2" applyNumberFormat="1" applyFont="1" applyFill="1" applyBorder="1" applyAlignment="1" applyProtection="1">
      <alignment horizontal="center"/>
      <protection hidden="1"/>
    </xf>
    <xf numFmtId="4" fontId="7" fillId="2" borderId="0" xfId="0" applyNumberFormat="1" applyFont="1" applyFill="1"/>
    <xf numFmtId="4" fontId="2" fillId="4" borderId="1" xfId="0" applyNumberFormat="1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2" fontId="12" fillId="0" borderId="17" xfId="0" applyNumberFormat="1" applyFont="1" applyFill="1" applyBorder="1" applyAlignment="1">
      <alignment horizontal="center" vertical="center" wrapText="1"/>
    </xf>
    <xf numFmtId="2" fontId="12" fillId="0" borderId="20" xfId="0" applyNumberFormat="1" applyFont="1" applyFill="1" applyBorder="1" applyAlignment="1">
      <alignment horizontal="center" vertical="center" wrapText="1"/>
    </xf>
    <xf numFmtId="2" fontId="12" fillId="0" borderId="2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9" fontId="3" fillId="0" borderId="1" xfId="3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3" fillId="0" borderId="2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left" vertical="center" wrapText="1"/>
    </xf>
    <xf numFmtId="4" fontId="12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9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6" fillId="0" borderId="22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center" vertical="center"/>
    </xf>
    <xf numFmtId="166" fontId="1" fillId="0" borderId="2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166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/>
    <xf numFmtId="0" fontId="13" fillId="0" borderId="1" xfId="0" applyFont="1" applyBorder="1" applyAlignment="1">
      <alignment horizontal="center" vertical="center" textRotation="90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3" fillId="0" borderId="0" xfId="0" applyNumberFormat="1" applyFont="1"/>
    <xf numFmtId="0" fontId="13" fillId="0" borderId="25" xfId="0" applyFont="1" applyFill="1" applyBorder="1" applyAlignment="1"/>
    <xf numFmtId="0" fontId="13" fillId="0" borderId="0" xfId="0" applyFont="1" applyFill="1" applyBorder="1" applyAlignment="1"/>
    <xf numFmtId="0" fontId="13" fillId="0" borderId="25" xfId="0" applyFont="1" applyFill="1" applyBorder="1"/>
    <xf numFmtId="0" fontId="13" fillId="0" borderId="0" xfId="0" applyFont="1" applyFill="1"/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13" fillId="0" borderId="0" xfId="0" applyFont="1" applyBorder="1"/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wrapText="1"/>
    </xf>
    <xf numFmtId="2" fontId="2" fillId="0" borderId="1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/>
    <xf numFmtId="0" fontId="13" fillId="0" borderId="0" xfId="0" applyFont="1" applyAlignment="1">
      <alignment horizontal="right" wrapText="1"/>
    </xf>
    <xf numFmtId="0" fontId="15" fillId="0" borderId="0" xfId="0" applyFont="1" applyAlignment="1"/>
    <xf numFmtId="3" fontId="13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2" fontId="12" fillId="0" borderId="12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vertical="center"/>
    </xf>
    <xf numFmtId="4" fontId="12" fillId="0" borderId="0" xfId="0" applyNumberFormat="1" applyFont="1" applyFill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9" fillId="0" borderId="23" xfId="0" applyFont="1" applyFill="1" applyBorder="1" applyAlignment="1">
      <alignment horizontal="right" vertical="center"/>
    </xf>
    <xf numFmtId="4" fontId="19" fillId="0" borderId="24" xfId="0" applyNumberFormat="1" applyFont="1" applyFill="1" applyBorder="1" applyAlignment="1">
      <alignment horizontal="center" vertical="center"/>
    </xf>
    <xf numFmtId="166" fontId="19" fillId="0" borderId="24" xfId="0" applyNumberFormat="1" applyFont="1" applyFill="1" applyBorder="1" applyAlignment="1">
      <alignment horizontal="center" vertical="center"/>
    </xf>
    <xf numFmtId="9" fontId="19" fillId="0" borderId="1" xfId="3" applyFont="1" applyFill="1" applyBorder="1" applyAlignment="1">
      <alignment horizontal="center" vertical="center"/>
    </xf>
    <xf numFmtId="0" fontId="21" fillId="0" borderId="0" xfId="0" applyFont="1"/>
    <xf numFmtId="4" fontId="22" fillId="0" borderId="1" xfId="0" applyNumberFormat="1" applyFont="1" applyFill="1" applyBorder="1" applyAlignment="1">
      <alignment horizontal="center" vertical="center"/>
    </xf>
    <xf numFmtId="0" fontId="23" fillId="0" borderId="0" xfId="0" applyFont="1"/>
    <xf numFmtId="0" fontId="19" fillId="6" borderId="22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 wrapText="1"/>
    </xf>
    <xf numFmtId="4" fontId="19" fillId="6" borderId="1" xfId="0" applyNumberFormat="1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4" fontId="24" fillId="0" borderId="1" xfId="0" applyNumberFormat="1" applyFont="1" applyFill="1" applyBorder="1" applyAlignment="1">
      <alignment horizontal="center" vertical="center"/>
    </xf>
    <xf numFmtId="9" fontId="25" fillId="0" borderId="1" xfId="3" applyFont="1" applyFill="1" applyBorder="1" applyAlignment="1">
      <alignment horizontal="center" vertical="center"/>
    </xf>
    <xf numFmtId="9" fontId="26" fillId="0" borderId="1" xfId="3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 wrapText="1"/>
    </xf>
    <xf numFmtId="4" fontId="1" fillId="6" borderId="1" xfId="0" applyNumberFormat="1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9" fontId="1" fillId="6" borderId="1" xfId="3" applyFont="1" applyFill="1" applyBorder="1" applyAlignment="1">
      <alignment horizontal="center" vertical="center"/>
    </xf>
    <xf numFmtId="0" fontId="28" fillId="0" borderId="0" xfId="0" applyFont="1"/>
    <xf numFmtId="0" fontId="13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3" fillId="0" borderId="1" xfId="0" applyFont="1" applyFill="1" applyBorder="1" applyAlignment="1"/>
    <xf numFmtId="49" fontId="2" fillId="0" borderId="2" xfId="0" applyNumberFormat="1" applyFont="1" applyFill="1" applyBorder="1" applyAlignment="1">
      <alignment horizontal="left" wrapText="1"/>
    </xf>
    <xf numFmtId="49" fontId="2" fillId="0" borderId="4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2" fontId="2" fillId="2" borderId="6" xfId="0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horizontal="center" wrapText="1"/>
    </xf>
    <xf numFmtId="0" fontId="13" fillId="0" borderId="0" xfId="0" applyFont="1" applyAlignment="1">
      <alignment horizontal="right" wrapText="1"/>
    </xf>
    <xf numFmtId="0" fontId="15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textRotation="90" wrapText="1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/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13" fillId="0" borderId="0" xfId="0" applyFont="1" applyAlignment="1"/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5" fillId="0" borderId="6" xfId="0" applyFont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2" fontId="12" fillId="0" borderId="7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2" fontId="12" fillId="0" borderId="8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2" fontId="12" fillId="0" borderId="10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2" fontId="12" fillId="0" borderId="13" xfId="0" applyNumberFormat="1" applyFont="1" applyFill="1" applyBorder="1" applyAlignment="1">
      <alignment horizontal="center" vertical="center" wrapText="1"/>
    </xf>
    <xf numFmtId="2" fontId="12" fillId="0" borderId="14" xfId="0" applyNumberFormat="1" applyFont="1" applyFill="1" applyBorder="1" applyAlignment="1">
      <alignment horizontal="center" vertical="center" wrapText="1"/>
    </xf>
    <xf numFmtId="2" fontId="12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11" fillId="0" borderId="27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tmp" xfId="2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04/&#1056;&#1072;&#1073;&#1086;&#1095;&#1080;&#1081;%20&#1089;&#1090;&#1086;&#1083;/&#1040;&#1083;&#1077;&#1085;&#1072;/&#1050;&#1072;&#1089;&#1089;&#1086;&#1074;&#1099;&#1081;%20&#1087;&#1083;&#1072;&#1085;%20&#1085;&#1072;%20201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2013 год"/>
      <sheetName val="на 2014 год к проекту (2)"/>
      <sheetName val="на 2014 год к проекту"/>
      <sheetName val="на 2014 год 15.03.2014"/>
      <sheetName val="на 2014 год 25.04.2014"/>
      <sheetName val="на 2014 год 25.09.2014"/>
    </sheetNames>
    <sheetDataSet>
      <sheetData sheetId="0" refreshError="1">
        <row r="10">
          <cell r="D10">
            <v>2500000</v>
          </cell>
        </row>
        <row r="11">
          <cell r="D11">
            <v>82000</v>
          </cell>
        </row>
        <row r="21">
          <cell r="D21">
            <v>350000</v>
          </cell>
          <cell r="E21">
            <v>360000</v>
          </cell>
          <cell r="F21">
            <v>200000</v>
          </cell>
          <cell r="G21">
            <v>307000</v>
          </cell>
          <cell r="H21">
            <v>306000</v>
          </cell>
          <cell r="I21">
            <v>307000</v>
          </cell>
          <cell r="J21">
            <v>1150000</v>
          </cell>
          <cell r="K21">
            <v>950000</v>
          </cell>
          <cell r="L21">
            <v>970000</v>
          </cell>
          <cell r="M21">
            <v>700000</v>
          </cell>
          <cell r="N21">
            <v>700000</v>
          </cell>
          <cell r="O21">
            <v>600000</v>
          </cell>
        </row>
        <row r="25">
          <cell r="D25">
            <v>250000</v>
          </cell>
          <cell r="E25">
            <v>300000</v>
          </cell>
          <cell r="F25">
            <v>318000</v>
          </cell>
          <cell r="G25">
            <v>300000</v>
          </cell>
          <cell r="H25">
            <v>200000</v>
          </cell>
          <cell r="I25">
            <v>200000</v>
          </cell>
          <cell r="J25">
            <v>255000</v>
          </cell>
          <cell r="K25">
            <v>277000</v>
          </cell>
          <cell r="L25">
            <v>350000</v>
          </cell>
          <cell r="M25">
            <v>250000</v>
          </cell>
          <cell r="N25">
            <v>250000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88"/>
  <sheetViews>
    <sheetView view="pageBreakPreview" zoomScale="115" zoomScaleNormal="115" zoomScaleSheetLayoutView="115" workbookViewId="0">
      <pane ySplit="9" topLeftCell="A59" activePane="bottomLeft" state="frozen"/>
      <selection pane="bottomLeft" activeCell="G60" sqref="G60"/>
    </sheetView>
  </sheetViews>
  <sheetFormatPr defaultRowHeight="12.75" outlineLevelRow="1" x14ac:dyDescent="0.2"/>
  <cols>
    <col min="1" max="1" width="53.42578125" style="43" customWidth="1"/>
    <col min="2" max="4" width="5.85546875" style="26" customWidth="1"/>
    <col min="5" max="5" width="12.85546875" style="26" customWidth="1"/>
    <col min="6" max="6" width="5" style="26" customWidth="1"/>
    <col min="7" max="7" width="13.85546875" style="26" customWidth="1"/>
    <col min="8" max="8" width="12.7109375" style="26" hidden="1" customWidth="1"/>
    <col min="9" max="9" width="12.7109375" style="26" customWidth="1"/>
    <col min="10" max="16384" width="9.140625" style="26"/>
  </cols>
  <sheetData>
    <row r="1" spans="1:9" x14ac:dyDescent="0.2">
      <c r="A1" s="188" t="s">
        <v>290</v>
      </c>
      <c r="B1" s="188"/>
      <c r="C1" s="188"/>
      <c r="D1" s="188"/>
      <c r="E1" s="188"/>
      <c r="F1" s="188"/>
      <c r="G1" s="188"/>
      <c r="H1" s="188"/>
    </row>
    <row r="2" spans="1:9" x14ac:dyDescent="0.2">
      <c r="A2" s="188" t="s">
        <v>9</v>
      </c>
      <c r="B2" s="188"/>
      <c r="C2" s="188"/>
      <c r="D2" s="188"/>
      <c r="E2" s="188"/>
      <c r="F2" s="188"/>
      <c r="G2" s="188"/>
      <c r="H2" s="188"/>
    </row>
    <row r="3" spans="1:9" x14ac:dyDescent="0.2">
      <c r="A3" s="188" t="s">
        <v>10</v>
      </c>
      <c r="B3" s="188"/>
      <c r="C3" s="188"/>
      <c r="D3" s="188"/>
      <c r="E3" s="188"/>
      <c r="F3" s="188"/>
      <c r="G3" s="188"/>
      <c r="H3" s="188"/>
    </row>
    <row r="4" spans="1:9" x14ac:dyDescent="0.2">
      <c r="A4" s="189" t="e">
        <f>#REF!</f>
        <v>#REF!</v>
      </c>
      <c r="B4" s="189"/>
      <c r="C4" s="189"/>
      <c r="D4" s="189"/>
      <c r="E4" s="189"/>
      <c r="F4" s="189"/>
      <c r="G4" s="189"/>
      <c r="H4" s="189"/>
    </row>
    <row r="5" spans="1:9" x14ac:dyDescent="0.2">
      <c r="A5" s="29"/>
      <c r="B5" s="44"/>
      <c r="C5" s="44"/>
      <c r="D5" s="44"/>
      <c r="E5" s="44"/>
      <c r="F5" s="44"/>
      <c r="G5" s="44"/>
      <c r="H5" s="44"/>
    </row>
    <row r="6" spans="1:9" ht="15.75" x14ac:dyDescent="0.25">
      <c r="A6" s="190" t="s">
        <v>112</v>
      </c>
      <c r="B6" s="190"/>
      <c r="C6" s="190"/>
      <c r="D6" s="190"/>
      <c r="E6" s="190"/>
      <c r="F6" s="190"/>
      <c r="G6" s="190"/>
      <c r="H6" s="190"/>
    </row>
    <row r="7" spans="1:9" ht="16.5" customHeight="1" x14ac:dyDescent="0.2">
      <c r="A7" s="187" t="s">
        <v>84</v>
      </c>
      <c r="B7" s="187"/>
      <c r="C7" s="187"/>
      <c r="D7" s="187"/>
      <c r="E7" s="187"/>
      <c r="F7" s="187"/>
      <c r="G7" s="187"/>
      <c r="H7" s="187"/>
      <c r="I7" s="45"/>
    </row>
    <row r="8" spans="1:9" s="1" customFormat="1" ht="30" customHeight="1" x14ac:dyDescent="0.2">
      <c r="A8" s="30" t="s">
        <v>11</v>
      </c>
      <c r="B8" s="46" t="s">
        <v>96</v>
      </c>
      <c r="C8" s="46" t="s">
        <v>81</v>
      </c>
      <c r="D8" s="46" t="s">
        <v>82</v>
      </c>
      <c r="E8" s="46" t="s">
        <v>279</v>
      </c>
      <c r="F8" s="46" t="s">
        <v>83</v>
      </c>
      <c r="G8" s="46" t="s">
        <v>95</v>
      </c>
      <c r="H8" s="9" t="s">
        <v>97</v>
      </c>
    </row>
    <row r="9" spans="1:9" s="3" customFormat="1" ht="15.75" customHeight="1" x14ac:dyDescent="0.2">
      <c r="A9" s="31">
        <v>1</v>
      </c>
      <c r="B9" s="4" t="s">
        <v>12</v>
      </c>
      <c r="C9" s="4" t="s">
        <v>13</v>
      </c>
      <c r="D9" s="4" t="s">
        <v>14</v>
      </c>
      <c r="E9" s="4" t="s">
        <v>15</v>
      </c>
      <c r="F9" s="4" t="s">
        <v>94</v>
      </c>
      <c r="G9" s="2">
        <v>7</v>
      </c>
      <c r="H9" s="9" t="s">
        <v>107</v>
      </c>
    </row>
    <row r="10" spans="1:9" s="17" customFormat="1" ht="19.5" customHeight="1" x14ac:dyDescent="0.2">
      <c r="A10" s="32" t="s">
        <v>16</v>
      </c>
      <c r="B10" s="22">
        <v>650</v>
      </c>
      <c r="C10" s="11"/>
      <c r="D10" s="11"/>
      <c r="E10" s="11"/>
      <c r="F10" s="11"/>
      <c r="G10" s="47"/>
      <c r="H10" s="16"/>
    </row>
    <row r="11" spans="1:9" s="17" customFormat="1" ht="18" customHeight="1" x14ac:dyDescent="0.2">
      <c r="A11" s="33" t="s">
        <v>85</v>
      </c>
      <c r="B11" s="6" t="s">
        <v>108</v>
      </c>
      <c r="C11" s="6" t="s">
        <v>17</v>
      </c>
      <c r="D11" s="6"/>
      <c r="E11" s="6"/>
      <c r="F11" s="6"/>
      <c r="G11" s="15">
        <f>G12+G18+G27+G33+G39+G45+G51</f>
        <v>75661518.419999987</v>
      </c>
      <c r="H11" s="16"/>
    </row>
    <row r="12" spans="1:9" s="18" customFormat="1" ht="41.25" customHeight="1" x14ac:dyDescent="0.2">
      <c r="A12" s="33" t="s">
        <v>18</v>
      </c>
      <c r="B12" s="6" t="s">
        <v>108</v>
      </c>
      <c r="C12" s="6" t="s">
        <v>19</v>
      </c>
      <c r="D12" s="6" t="s">
        <v>20</v>
      </c>
      <c r="E12" s="6"/>
      <c r="F12" s="6"/>
      <c r="G12" s="15">
        <f>G13</f>
        <v>1820900.93</v>
      </c>
      <c r="H12" s="16"/>
    </row>
    <row r="13" spans="1:9" s="18" customFormat="1" ht="38.25" x14ac:dyDescent="0.2">
      <c r="A13" s="34" t="s">
        <v>115</v>
      </c>
      <c r="B13" s="4" t="s">
        <v>108</v>
      </c>
      <c r="C13" s="4" t="s">
        <v>17</v>
      </c>
      <c r="D13" s="4" t="s">
        <v>21</v>
      </c>
      <c r="E13" s="4" t="s">
        <v>114</v>
      </c>
      <c r="F13" s="4"/>
      <c r="G13" s="13">
        <f>G14</f>
        <v>1820900.93</v>
      </c>
      <c r="H13" s="16"/>
    </row>
    <row r="14" spans="1:9" s="18" customFormat="1" ht="25.5" x14ac:dyDescent="0.2">
      <c r="A14" s="34" t="s">
        <v>116</v>
      </c>
      <c r="B14" s="4" t="s">
        <v>108</v>
      </c>
      <c r="C14" s="4" t="s">
        <v>17</v>
      </c>
      <c r="D14" s="4" t="s">
        <v>21</v>
      </c>
      <c r="E14" s="4" t="s">
        <v>117</v>
      </c>
      <c r="F14" s="4"/>
      <c r="G14" s="13">
        <f>G15</f>
        <v>1820900.93</v>
      </c>
      <c r="H14" s="16"/>
    </row>
    <row r="15" spans="1:9" s="18" customFormat="1" ht="55.5" customHeight="1" x14ac:dyDescent="0.2">
      <c r="A15" s="34" t="s">
        <v>118</v>
      </c>
      <c r="B15" s="4" t="s">
        <v>108</v>
      </c>
      <c r="C15" s="4" t="s">
        <v>17</v>
      </c>
      <c r="D15" s="4" t="s">
        <v>21</v>
      </c>
      <c r="E15" s="4" t="s">
        <v>119</v>
      </c>
      <c r="F15" s="4"/>
      <c r="G15" s="13">
        <f>G16</f>
        <v>1820900.93</v>
      </c>
      <c r="H15" s="16"/>
    </row>
    <row r="16" spans="1:9" s="18" customFormat="1" ht="52.5" customHeight="1" x14ac:dyDescent="0.2">
      <c r="A16" s="35" t="s">
        <v>22</v>
      </c>
      <c r="B16" s="4" t="s">
        <v>108</v>
      </c>
      <c r="C16" s="4" t="s">
        <v>17</v>
      </c>
      <c r="D16" s="4" t="s">
        <v>21</v>
      </c>
      <c r="E16" s="4" t="s">
        <v>119</v>
      </c>
      <c r="F16" s="4" t="s">
        <v>23</v>
      </c>
      <c r="G16" s="13">
        <f>G17</f>
        <v>1820900.93</v>
      </c>
      <c r="H16" s="16"/>
    </row>
    <row r="17" spans="1:8" s="18" customFormat="1" ht="25.5" x14ac:dyDescent="0.2">
      <c r="A17" s="35" t="s">
        <v>24</v>
      </c>
      <c r="B17" s="4" t="s">
        <v>108</v>
      </c>
      <c r="C17" s="4" t="s">
        <v>17</v>
      </c>
      <c r="D17" s="4" t="s">
        <v>21</v>
      </c>
      <c r="E17" s="4" t="s">
        <v>119</v>
      </c>
      <c r="F17" s="4" t="s">
        <v>25</v>
      </c>
      <c r="G17" s="14">
        <v>1820900.93</v>
      </c>
      <c r="H17" s="16"/>
    </row>
    <row r="18" spans="1:8" s="18" customFormat="1" ht="37.5" customHeight="1" x14ac:dyDescent="0.2">
      <c r="A18" s="33" t="s">
        <v>26</v>
      </c>
      <c r="B18" s="6" t="s">
        <v>108</v>
      </c>
      <c r="C18" s="6" t="s">
        <v>17</v>
      </c>
      <c r="D18" s="6" t="s">
        <v>27</v>
      </c>
      <c r="E18" s="6"/>
      <c r="F18" s="6"/>
      <c r="G18" s="15">
        <f>G19</f>
        <v>4022363.6500000004</v>
      </c>
      <c r="H18" s="16"/>
    </row>
    <row r="19" spans="1:8" s="18" customFormat="1" ht="38.25" x14ac:dyDescent="0.2">
      <c r="A19" s="34" t="s">
        <v>115</v>
      </c>
      <c r="B19" s="4" t="s">
        <v>108</v>
      </c>
      <c r="C19" s="4" t="s">
        <v>17</v>
      </c>
      <c r="D19" s="4" t="s">
        <v>27</v>
      </c>
      <c r="E19" s="4" t="s">
        <v>114</v>
      </c>
      <c r="F19" s="4"/>
      <c r="G19" s="13">
        <f>G20</f>
        <v>4022363.6500000004</v>
      </c>
      <c r="H19" s="16"/>
    </row>
    <row r="20" spans="1:8" s="18" customFormat="1" ht="38.25" x14ac:dyDescent="0.2">
      <c r="A20" s="34" t="s">
        <v>120</v>
      </c>
      <c r="B20" s="4" t="s">
        <v>108</v>
      </c>
      <c r="C20" s="4" t="s">
        <v>17</v>
      </c>
      <c r="D20" s="4" t="s">
        <v>27</v>
      </c>
      <c r="E20" s="4" t="s">
        <v>121</v>
      </c>
      <c r="F20" s="4"/>
      <c r="G20" s="13">
        <f>G21+G24</f>
        <v>4022363.6500000004</v>
      </c>
      <c r="H20" s="16"/>
    </row>
    <row r="21" spans="1:8" s="18" customFormat="1" ht="51" x14ac:dyDescent="0.2">
      <c r="A21" s="34" t="s">
        <v>122</v>
      </c>
      <c r="B21" s="4" t="s">
        <v>108</v>
      </c>
      <c r="C21" s="4" t="s">
        <v>17</v>
      </c>
      <c r="D21" s="4" t="s">
        <v>27</v>
      </c>
      <c r="E21" s="4" t="s">
        <v>123</v>
      </c>
      <c r="F21" s="4"/>
      <c r="G21" s="13">
        <f>G22</f>
        <v>2201462.7200000002</v>
      </c>
      <c r="H21" s="16"/>
    </row>
    <row r="22" spans="1:8" s="18" customFormat="1" ht="63.75" x14ac:dyDescent="0.2">
      <c r="A22" s="35" t="s">
        <v>22</v>
      </c>
      <c r="B22" s="4" t="s">
        <v>108</v>
      </c>
      <c r="C22" s="4" t="s">
        <v>17</v>
      </c>
      <c r="D22" s="4" t="s">
        <v>27</v>
      </c>
      <c r="E22" s="4" t="s">
        <v>123</v>
      </c>
      <c r="F22" s="4" t="s">
        <v>23</v>
      </c>
      <c r="G22" s="13">
        <f>G23</f>
        <v>2201462.7200000002</v>
      </c>
      <c r="H22" s="16"/>
    </row>
    <row r="23" spans="1:8" s="18" customFormat="1" ht="25.5" x14ac:dyDescent="0.2">
      <c r="A23" s="35" t="s">
        <v>24</v>
      </c>
      <c r="B23" s="4" t="s">
        <v>108</v>
      </c>
      <c r="C23" s="4" t="s">
        <v>17</v>
      </c>
      <c r="D23" s="4" t="s">
        <v>27</v>
      </c>
      <c r="E23" s="4" t="s">
        <v>123</v>
      </c>
      <c r="F23" s="4" t="s">
        <v>25</v>
      </c>
      <c r="G23" s="14">
        <v>2201462.7200000002</v>
      </c>
      <c r="H23" s="16"/>
    </row>
    <row r="24" spans="1:8" s="18" customFormat="1" ht="63.75" x14ac:dyDescent="0.2">
      <c r="A24" s="34" t="s">
        <v>125</v>
      </c>
      <c r="B24" s="4" t="s">
        <v>108</v>
      </c>
      <c r="C24" s="4" t="s">
        <v>17</v>
      </c>
      <c r="D24" s="4" t="s">
        <v>27</v>
      </c>
      <c r="E24" s="4" t="s">
        <v>124</v>
      </c>
      <c r="F24" s="4"/>
      <c r="G24" s="13">
        <f>G25</f>
        <v>1820900.93</v>
      </c>
      <c r="H24" s="16"/>
    </row>
    <row r="25" spans="1:8" s="18" customFormat="1" ht="51" customHeight="1" x14ac:dyDescent="0.2">
      <c r="A25" s="35" t="s">
        <v>22</v>
      </c>
      <c r="B25" s="4" t="s">
        <v>108</v>
      </c>
      <c r="C25" s="4" t="s">
        <v>17</v>
      </c>
      <c r="D25" s="4" t="s">
        <v>27</v>
      </c>
      <c r="E25" s="4" t="s">
        <v>124</v>
      </c>
      <c r="F25" s="4" t="s">
        <v>23</v>
      </c>
      <c r="G25" s="13">
        <f>G26</f>
        <v>1820900.93</v>
      </c>
      <c r="H25" s="16"/>
    </row>
    <row r="26" spans="1:8" s="18" customFormat="1" ht="25.5" x14ac:dyDescent="0.2">
      <c r="A26" s="35" t="s">
        <v>24</v>
      </c>
      <c r="B26" s="4" t="s">
        <v>108</v>
      </c>
      <c r="C26" s="4" t="s">
        <v>17</v>
      </c>
      <c r="D26" s="4" t="s">
        <v>27</v>
      </c>
      <c r="E26" s="4" t="s">
        <v>124</v>
      </c>
      <c r="F26" s="4" t="s">
        <v>25</v>
      </c>
      <c r="G26" s="14">
        <v>1820900.93</v>
      </c>
      <c r="H26" s="16"/>
    </row>
    <row r="27" spans="1:8" s="18" customFormat="1" ht="55.5" customHeight="1" x14ac:dyDescent="0.2">
      <c r="A27" s="33" t="s">
        <v>28</v>
      </c>
      <c r="B27" s="6" t="s">
        <v>108</v>
      </c>
      <c r="C27" s="6" t="s">
        <v>17</v>
      </c>
      <c r="D27" s="6" t="s">
        <v>29</v>
      </c>
      <c r="E27" s="6"/>
      <c r="F27" s="6"/>
      <c r="G27" s="15">
        <f>G28</f>
        <v>38374395.75</v>
      </c>
      <c r="H27" s="16"/>
    </row>
    <row r="28" spans="1:8" s="18" customFormat="1" ht="42.75" customHeight="1" x14ac:dyDescent="0.2">
      <c r="A28" s="34" t="s">
        <v>115</v>
      </c>
      <c r="B28" s="4" t="s">
        <v>108</v>
      </c>
      <c r="C28" s="4" t="s">
        <v>17</v>
      </c>
      <c r="D28" s="4" t="s">
        <v>29</v>
      </c>
      <c r="E28" s="4" t="s">
        <v>114</v>
      </c>
      <c r="F28" s="4"/>
      <c r="G28" s="13">
        <f>G29</f>
        <v>38374395.75</v>
      </c>
      <c r="H28" s="16"/>
    </row>
    <row r="29" spans="1:8" s="18" customFormat="1" ht="25.5" x14ac:dyDescent="0.2">
      <c r="A29" s="34" t="s">
        <v>116</v>
      </c>
      <c r="B29" s="4" t="s">
        <v>108</v>
      </c>
      <c r="C29" s="4" t="s">
        <v>17</v>
      </c>
      <c r="D29" s="4" t="s">
        <v>29</v>
      </c>
      <c r="E29" s="4" t="s">
        <v>117</v>
      </c>
      <c r="F29" s="4"/>
      <c r="G29" s="13">
        <f>G30</f>
        <v>38374395.75</v>
      </c>
      <c r="H29" s="16"/>
    </row>
    <row r="30" spans="1:8" s="18" customFormat="1" ht="51" x14ac:dyDescent="0.2">
      <c r="A30" s="34" t="s">
        <v>122</v>
      </c>
      <c r="B30" s="4" t="s">
        <v>108</v>
      </c>
      <c r="C30" s="4" t="s">
        <v>17</v>
      </c>
      <c r="D30" s="4" t="s">
        <v>29</v>
      </c>
      <c r="E30" s="4" t="s">
        <v>126</v>
      </c>
      <c r="F30" s="4"/>
      <c r="G30" s="13">
        <f>G31</f>
        <v>38374395.75</v>
      </c>
      <c r="H30" s="16"/>
    </row>
    <row r="31" spans="1:8" s="18" customFormat="1" ht="63.75" x14ac:dyDescent="0.2">
      <c r="A31" s="35" t="s">
        <v>22</v>
      </c>
      <c r="B31" s="4" t="s">
        <v>108</v>
      </c>
      <c r="C31" s="4" t="s">
        <v>17</v>
      </c>
      <c r="D31" s="4" t="s">
        <v>29</v>
      </c>
      <c r="E31" s="4" t="s">
        <v>126</v>
      </c>
      <c r="F31" s="4" t="s">
        <v>23</v>
      </c>
      <c r="G31" s="13">
        <f>G32</f>
        <v>38374395.75</v>
      </c>
      <c r="H31" s="16"/>
    </row>
    <row r="32" spans="1:8" s="18" customFormat="1" ht="25.5" x14ac:dyDescent="0.2">
      <c r="A32" s="35" t="s">
        <v>24</v>
      </c>
      <c r="B32" s="4" t="s">
        <v>108</v>
      </c>
      <c r="C32" s="4" t="s">
        <v>17</v>
      </c>
      <c r="D32" s="4" t="s">
        <v>29</v>
      </c>
      <c r="E32" s="4" t="s">
        <v>126</v>
      </c>
      <c r="F32" s="4" t="s">
        <v>25</v>
      </c>
      <c r="G32" s="14">
        <v>38374395.75</v>
      </c>
      <c r="H32" s="16"/>
    </row>
    <row r="33" spans="1:8" s="17" customFormat="1" ht="38.25" x14ac:dyDescent="0.2">
      <c r="A33" s="36" t="s">
        <v>34</v>
      </c>
      <c r="B33" s="6" t="s">
        <v>108</v>
      </c>
      <c r="C33" s="6" t="s">
        <v>17</v>
      </c>
      <c r="D33" s="6" t="s">
        <v>35</v>
      </c>
      <c r="E33" s="6"/>
      <c r="F33" s="6"/>
      <c r="G33" s="15">
        <f>G34</f>
        <v>1227147.3</v>
      </c>
      <c r="H33" s="16"/>
    </row>
    <row r="34" spans="1:8" s="18" customFormat="1" ht="38.25" x14ac:dyDescent="0.2">
      <c r="A34" s="34" t="s">
        <v>115</v>
      </c>
      <c r="B34" s="4" t="s">
        <v>108</v>
      </c>
      <c r="C34" s="4" t="s">
        <v>17</v>
      </c>
      <c r="D34" s="4" t="s">
        <v>35</v>
      </c>
      <c r="E34" s="4" t="s">
        <v>114</v>
      </c>
      <c r="F34" s="48"/>
      <c r="G34" s="13">
        <f>G35</f>
        <v>1227147.3</v>
      </c>
      <c r="H34" s="16"/>
    </row>
    <row r="35" spans="1:8" s="18" customFormat="1" ht="38.25" x14ac:dyDescent="0.2">
      <c r="A35" s="34" t="s">
        <v>120</v>
      </c>
      <c r="B35" s="4" t="s">
        <v>108</v>
      </c>
      <c r="C35" s="4" t="s">
        <v>17</v>
      </c>
      <c r="D35" s="4" t="s">
        <v>35</v>
      </c>
      <c r="E35" s="4" t="s">
        <v>121</v>
      </c>
      <c r="F35" s="4"/>
      <c r="G35" s="13">
        <f>G36</f>
        <v>1227147.3</v>
      </c>
      <c r="H35" s="16"/>
    </row>
    <row r="36" spans="1:8" s="18" customFormat="1" ht="63.75" x14ac:dyDescent="0.2">
      <c r="A36" s="34" t="s">
        <v>127</v>
      </c>
      <c r="B36" s="4" t="s">
        <v>108</v>
      </c>
      <c r="C36" s="4" t="s">
        <v>17</v>
      </c>
      <c r="D36" s="4" t="s">
        <v>35</v>
      </c>
      <c r="E36" s="4" t="s">
        <v>128</v>
      </c>
      <c r="F36" s="4"/>
      <c r="G36" s="13">
        <f>G37</f>
        <v>1227147.3</v>
      </c>
      <c r="H36" s="16"/>
    </row>
    <row r="37" spans="1:8" s="18" customFormat="1" ht="57.75" customHeight="1" x14ac:dyDescent="0.2">
      <c r="A37" s="35" t="s">
        <v>22</v>
      </c>
      <c r="B37" s="4" t="s">
        <v>108</v>
      </c>
      <c r="C37" s="4" t="s">
        <v>17</v>
      </c>
      <c r="D37" s="4" t="s">
        <v>35</v>
      </c>
      <c r="E37" s="4" t="s">
        <v>128</v>
      </c>
      <c r="F37" s="4" t="s">
        <v>23</v>
      </c>
      <c r="G37" s="13">
        <f>G38</f>
        <v>1227147.3</v>
      </c>
      <c r="H37" s="16"/>
    </row>
    <row r="38" spans="1:8" s="18" customFormat="1" ht="25.5" x14ac:dyDescent="0.2">
      <c r="A38" s="35" t="s">
        <v>24</v>
      </c>
      <c r="B38" s="4" t="s">
        <v>108</v>
      </c>
      <c r="C38" s="4" t="s">
        <v>17</v>
      </c>
      <c r="D38" s="4" t="s">
        <v>35</v>
      </c>
      <c r="E38" s="4" t="s">
        <v>128</v>
      </c>
      <c r="F38" s="4" t="s">
        <v>25</v>
      </c>
      <c r="G38" s="14">
        <v>1227147.3</v>
      </c>
      <c r="H38" s="16"/>
    </row>
    <row r="39" spans="1:8" s="17" customFormat="1" x14ac:dyDescent="0.2">
      <c r="A39" s="36" t="s">
        <v>131</v>
      </c>
      <c r="B39" s="4" t="s">
        <v>108</v>
      </c>
      <c r="C39" s="6" t="s">
        <v>17</v>
      </c>
      <c r="D39" s="6" t="s">
        <v>69</v>
      </c>
      <c r="E39" s="6"/>
      <c r="F39" s="6"/>
      <c r="G39" s="15">
        <f>G40</f>
        <v>1910707</v>
      </c>
      <c r="H39" s="16"/>
    </row>
    <row r="40" spans="1:8" s="18" customFormat="1" ht="38.25" x14ac:dyDescent="0.2">
      <c r="A40" s="34" t="s">
        <v>115</v>
      </c>
      <c r="B40" s="4" t="s">
        <v>108</v>
      </c>
      <c r="C40" s="4" t="s">
        <v>17</v>
      </c>
      <c r="D40" s="4" t="s">
        <v>69</v>
      </c>
      <c r="E40" s="4" t="s">
        <v>114</v>
      </c>
      <c r="F40" s="48"/>
      <c r="G40" s="13">
        <f>G41</f>
        <v>1910707</v>
      </c>
      <c r="H40" s="16"/>
    </row>
    <row r="41" spans="1:8" s="18" customFormat="1" ht="14.25" customHeight="1" x14ac:dyDescent="0.2">
      <c r="A41" s="34" t="s">
        <v>129</v>
      </c>
      <c r="B41" s="4" t="s">
        <v>108</v>
      </c>
      <c r="C41" s="4" t="s">
        <v>17</v>
      </c>
      <c r="D41" s="4" t="s">
        <v>69</v>
      </c>
      <c r="E41" s="4" t="s">
        <v>130</v>
      </c>
      <c r="F41" s="4"/>
      <c r="G41" s="13">
        <f>G42</f>
        <v>1910707</v>
      </c>
      <c r="H41" s="16"/>
    </row>
    <row r="42" spans="1:8" s="18" customFormat="1" ht="51" x14ac:dyDescent="0.2">
      <c r="A42" s="34" t="s">
        <v>133</v>
      </c>
      <c r="B42" s="4" t="s">
        <v>108</v>
      </c>
      <c r="C42" s="4" t="s">
        <v>17</v>
      </c>
      <c r="D42" s="4" t="s">
        <v>69</v>
      </c>
      <c r="E42" s="4" t="s">
        <v>132</v>
      </c>
      <c r="F42" s="4"/>
      <c r="G42" s="13">
        <f>G43</f>
        <v>1910707</v>
      </c>
      <c r="H42" s="16"/>
    </row>
    <row r="43" spans="1:8" s="18" customFormat="1" ht="25.5" x14ac:dyDescent="0.2">
      <c r="A43" s="35" t="s">
        <v>141</v>
      </c>
      <c r="B43" s="4" t="s">
        <v>108</v>
      </c>
      <c r="C43" s="4" t="s">
        <v>17</v>
      </c>
      <c r="D43" s="4" t="s">
        <v>69</v>
      </c>
      <c r="E43" s="4" t="s">
        <v>132</v>
      </c>
      <c r="F43" s="4" t="s">
        <v>31</v>
      </c>
      <c r="G43" s="13">
        <f>G44</f>
        <v>1910707</v>
      </c>
      <c r="H43" s="16"/>
    </row>
    <row r="44" spans="1:8" s="18" customFormat="1" ht="25.5" x14ac:dyDescent="0.2">
      <c r="A44" s="35" t="s">
        <v>142</v>
      </c>
      <c r="B44" s="4" t="s">
        <v>108</v>
      </c>
      <c r="C44" s="4" t="s">
        <v>17</v>
      </c>
      <c r="D44" s="4" t="s">
        <v>69</v>
      </c>
      <c r="E44" s="4" t="s">
        <v>132</v>
      </c>
      <c r="F44" s="4" t="s">
        <v>33</v>
      </c>
      <c r="G44" s="14">
        <v>1910707</v>
      </c>
      <c r="H44" s="16"/>
    </row>
    <row r="45" spans="1:8" s="18" customFormat="1" ht="16.5" customHeight="1" x14ac:dyDescent="0.2">
      <c r="A45" s="33" t="s">
        <v>36</v>
      </c>
      <c r="B45" s="6" t="s">
        <v>108</v>
      </c>
      <c r="C45" s="6" t="s">
        <v>17</v>
      </c>
      <c r="D45" s="6" t="s">
        <v>37</v>
      </c>
      <c r="E45" s="4"/>
      <c r="F45" s="4"/>
      <c r="G45" s="15">
        <f>G46</f>
        <v>400000</v>
      </c>
      <c r="H45" s="16"/>
    </row>
    <row r="46" spans="1:8" s="18" customFormat="1" ht="38.25" x14ac:dyDescent="0.2">
      <c r="A46" s="34" t="s">
        <v>134</v>
      </c>
      <c r="B46" s="4" t="s">
        <v>108</v>
      </c>
      <c r="C46" s="4" t="s">
        <v>17</v>
      </c>
      <c r="D46" s="4" t="s">
        <v>37</v>
      </c>
      <c r="E46" s="4" t="s">
        <v>137</v>
      </c>
      <c r="F46" s="4"/>
      <c r="G46" s="13">
        <f>G47</f>
        <v>400000</v>
      </c>
      <c r="H46" s="16"/>
    </row>
    <row r="47" spans="1:8" s="18" customFormat="1" ht="25.5" x14ac:dyDescent="0.2">
      <c r="A47" s="34" t="s">
        <v>135</v>
      </c>
      <c r="B47" s="4" t="s">
        <v>108</v>
      </c>
      <c r="C47" s="4" t="s">
        <v>17</v>
      </c>
      <c r="D47" s="4" t="s">
        <v>37</v>
      </c>
      <c r="E47" s="4" t="s">
        <v>138</v>
      </c>
      <c r="F47" s="4"/>
      <c r="G47" s="13">
        <f>G48</f>
        <v>400000</v>
      </c>
      <c r="H47" s="16"/>
    </row>
    <row r="48" spans="1:8" s="18" customFormat="1" ht="51" x14ac:dyDescent="0.2">
      <c r="A48" s="34" t="s">
        <v>136</v>
      </c>
      <c r="B48" s="4" t="s">
        <v>108</v>
      </c>
      <c r="C48" s="4" t="s">
        <v>17</v>
      </c>
      <c r="D48" s="4" t="s">
        <v>37</v>
      </c>
      <c r="E48" s="4" t="s">
        <v>139</v>
      </c>
      <c r="F48" s="4"/>
      <c r="G48" s="13">
        <f>G49</f>
        <v>400000</v>
      </c>
      <c r="H48" s="16"/>
    </row>
    <row r="49" spans="1:8" s="18" customFormat="1" x14ac:dyDescent="0.2">
      <c r="A49" s="35" t="s">
        <v>38</v>
      </c>
      <c r="B49" s="4" t="s">
        <v>108</v>
      </c>
      <c r="C49" s="4" t="s">
        <v>17</v>
      </c>
      <c r="D49" s="4" t="s">
        <v>37</v>
      </c>
      <c r="E49" s="4" t="s">
        <v>139</v>
      </c>
      <c r="F49" s="4" t="s">
        <v>39</v>
      </c>
      <c r="G49" s="13">
        <f>G50</f>
        <v>400000</v>
      </c>
      <c r="H49" s="16"/>
    </row>
    <row r="50" spans="1:8" s="18" customFormat="1" x14ac:dyDescent="0.2">
      <c r="A50" s="35" t="s">
        <v>40</v>
      </c>
      <c r="B50" s="4" t="s">
        <v>108</v>
      </c>
      <c r="C50" s="4" t="s">
        <v>17</v>
      </c>
      <c r="D50" s="4" t="s">
        <v>37</v>
      </c>
      <c r="E50" s="4" t="s">
        <v>139</v>
      </c>
      <c r="F50" s="4" t="s">
        <v>41</v>
      </c>
      <c r="G50" s="14">
        <f>1500000-1100000</f>
        <v>400000</v>
      </c>
      <c r="H50" s="16"/>
    </row>
    <row r="51" spans="1:8" s="18" customFormat="1" ht="18" customHeight="1" x14ac:dyDescent="0.2">
      <c r="A51" s="33" t="s">
        <v>42</v>
      </c>
      <c r="B51" s="6" t="s">
        <v>108</v>
      </c>
      <c r="C51" s="6" t="s">
        <v>17</v>
      </c>
      <c r="D51" s="6" t="s">
        <v>43</v>
      </c>
      <c r="E51" s="4"/>
      <c r="F51" s="4"/>
      <c r="G51" s="15">
        <f>G52+G69+G76+G81</f>
        <v>27906003.789999999</v>
      </c>
      <c r="H51" s="16"/>
    </row>
    <row r="52" spans="1:8" s="18" customFormat="1" ht="38.25" x14ac:dyDescent="0.2">
      <c r="A52" s="34" t="s">
        <v>115</v>
      </c>
      <c r="B52" s="4" t="s">
        <v>108</v>
      </c>
      <c r="C52" s="4" t="s">
        <v>17</v>
      </c>
      <c r="D52" s="4" t="s">
        <v>43</v>
      </c>
      <c r="E52" s="4" t="s">
        <v>114</v>
      </c>
      <c r="F52" s="4"/>
      <c r="G52" s="15">
        <f>G53+G59+G65</f>
        <v>25053095.789999999</v>
      </c>
      <c r="H52" s="16"/>
    </row>
    <row r="53" spans="1:8" s="18" customFormat="1" ht="25.5" x14ac:dyDescent="0.2">
      <c r="A53" s="34" t="s">
        <v>116</v>
      </c>
      <c r="B53" s="4" t="s">
        <v>108</v>
      </c>
      <c r="C53" s="4" t="s">
        <v>17</v>
      </c>
      <c r="D53" s="4" t="s">
        <v>43</v>
      </c>
      <c r="E53" s="4" t="s">
        <v>117</v>
      </c>
      <c r="F53" s="4"/>
      <c r="G53" s="13">
        <f>G54</f>
        <v>138252</v>
      </c>
      <c r="H53" s="16"/>
    </row>
    <row r="54" spans="1:8" s="18" customFormat="1" ht="51" x14ac:dyDescent="0.2">
      <c r="A54" s="35" t="s">
        <v>133</v>
      </c>
      <c r="B54" s="4" t="s">
        <v>108</v>
      </c>
      <c r="C54" s="4" t="s">
        <v>17</v>
      </c>
      <c r="D54" s="4" t="s">
        <v>43</v>
      </c>
      <c r="E54" s="4" t="s">
        <v>140</v>
      </c>
      <c r="F54" s="4"/>
      <c r="G54" s="13">
        <f>G55+G57</f>
        <v>138252</v>
      </c>
      <c r="H54" s="16"/>
    </row>
    <row r="55" spans="1:8" s="18" customFormat="1" ht="25.5" x14ac:dyDescent="0.2">
      <c r="A55" s="37" t="s">
        <v>141</v>
      </c>
      <c r="B55" s="8" t="s">
        <v>108</v>
      </c>
      <c r="C55" s="8" t="s">
        <v>17</v>
      </c>
      <c r="D55" s="4" t="s">
        <v>43</v>
      </c>
      <c r="E55" s="4" t="s">
        <v>140</v>
      </c>
      <c r="F55" s="8" t="s">
        <v>31</v>
      </c>
      <c r="G55" s="13">
        <f>G56</f>
        <v>40000</v>
      </c>
      <c r="H55" s="16"/>
    </row>
    <row r="56" spans="1:8" s="18" customFormat="1" ht="25.5" x14ac:dyDescent="0.2">
      <c r="A56" s="37" t="s">
        <v>142</v>
      </c>
      <c r="B56" s="8" t="s">
        <v>108</v>
      </c>
      <c r="C56" s="8" t="s">
        <v>17</v>
      </c>
      <c r="D56" s="4" t="s">
        <v>43</v>
      </c>
      <c r="E56" s="4" t="s">
        <v>140</v>
      </c>
      <c r="F56" s="8" t="s">
        <v>33</v>
      </c>
      <c r="G56" s="14">
        <v>40000</v>
      </c>
      <c r="H56" s="16"/>
    </row>
    <row r="57" spans="1:8" s="18" customFormat="1" x14ac:dyDescent="0.2">
      <c r="A57" s="35" t="s">
        <v>38</v>
      </c>
      <c r="B57" s="4" t="s">
        <v>108</v>
      </c>
      <c r="C57" s="4" t="s">
        <v>17</v>
      </c>
      <c r="D57" s="4" t="s">
        <v>43</v>
      </c>
      <c r="E57" s="4" t="s">
        <v>140</v>
      </c>
      <c r="F57" s="4" t="s">
        <v>39</v>
      </c>
      <c r="G57" s="13">
        <f>G58</f>
        <v>98252</v>
      </c>
      <c r="H57" s="16"/>
    </row>
    <row r="58" spans="1:8" s="18" customFormat="1" x14ac:dyDescent="0.2">
      <c r="A58" s="35" t="s">
        <v>46</v>
      </c>
      <c r="B58" s="4" t="s">
        <v>108</v>
      </c>
      <c r="C58" s="4" t="s">
        <v>17</v>
      </c>
      <c r="D58" s="4" t="s">
        <v>43</v>
      </c>
      <c r="E58" s="4" t="s">
        <v>140</v>
      </c>
      <c r="F58" s="4" t="s">
        <v>47</v>
      </c>
      <c r="G58" s="14">
        <f>388252-290000</f>
        <v>98252</v>
      </c>
      <c r="H58" s="16"/>
    </row>
    <row r="59" spans="1:8" s="18" customFormat="1" ht="38.25" x14ac:dyDescent="0.2">
      <c r="A59" s="34" t="s">
        <v>120</v>
      </c>
      <c r="B59" s="4" t="s">
        <v>108</v>
      </c>
      <c r="C59" s="4" t="s">
        <v>17</v>
      </c>
      <c r="D59" s="4" t="s">
        <v>43</v>
      </c>
      <c r="E59" s="4" t="s">
        <v>121</v>
      </c>
      <c r="F59" s="4"/>
      <c r="G59" s="13">
        <f>G60</f>
        <v>147648</v>
      </c>
      <c r="H59" s="16"/>
    </row>
    <row r="60" spans="1:8" s="18" customFormat="1" ht="51" x14ac:dyDescent="0.2">
      <c r="A60" s="35" t="s">
        <v>133</v>
      </c>
      <c r="B60" s="4" t="s">
        <v>108</v>
      </c>
      <c r="C60" s="4" t="s">
        <v>17</v>
      </c>
      <c r="D60" s="4" t="s">
        <v>43</v>
      </c>
      <c r="E60" s="4" t="s">
        <v>143</v>
      </c>
      <c r="F60" s="4"/>
      <c r="G60" s="13">
        <f>G61+G63</f>
        <v>147648</v>
      </c>
      <c r="H60" s="16"/>
    </row>
    <row r="61" spans="1:8" s="18" customFormat="1" ht="25.5" x14ac:dyDescent="0.2">
      <c r="A61" s="37" t="s">
        <v>141</v>
      </c>
      <c r="B61" s="8" t="s">
        <v>108</v>
      </c>
      <c r="C61" s="8" t="s">
        <v>17</v>
      </c>
      <c r="D61" s="8" t="s">
        <v>43</v>
      </c>
      <c r="E61" s="4" t="s">
        <v>143</v>
      </c>
      <c r="F61" s="8" t="s">
        <v>31</v>
      </c>
      <c r="G61" s="13">
        <f>G62</f>
        <v>144648</v>
      </c>
      <c r="H61" s="16"/>
    </row>
    <row r="62" spans="1:8" s="18" customFormat="1" ht="25.5" x14ac:dyDescent="0.2">
      <c r="A62" s="37" t="s">
        <v>142</v>
      </c>
      <c r="B62" s="8" t="s">
        <v>108</v>
      </c>
      <c r="C62" s="8" t="s">
        <v>17</v>
      </c>
      <c r="D62" s="8" t="s">
        <v>43</v>
      </c>
      <c r="E62" s="4" t="s">
        <v>143</v>
      </c>
      <c r="F62" s="8" t="s">
        <v>33</v>
      </c>
      <c r="G62" s="14">
        <f>244648-100000</f>
        <v>144648</v>
      </c>
      <c r="H62" s="16"/>
    </row>
    <row r="63" spans="1:8" s="18" customFormat="1" x14ac:dyDescent="0.2">
      <c r="A63" s="35" t="s">
        <v>38</v>
      </c>
      <c r="B63" s="4" t="s">
        <v>108</v>
      </c>
      <c r="C63" s="4" t="s">
        <v>17</v>
      </c>
      <c r="D63" s="4" t="s">
        <v>43</v>
      </c>
      <c r="E63" s="4" t="s">
        <v>143</v>
      </c>
      <c r="F63" s="4" t="s">
        <v>39</v>
      </c>
      <c r="G63" s="13">
        <f>G64</f>
        <v>3000</v>
      </c>
      <c r="H63" s="16"/>
    </row>
    <row r="64" spans="1:8" s="18" customFormat="1" x14ac:dyDescent="0.2">
      <c r="A64" s="35" t="s">
        <v>46</v>
      </c>
      <c r="B64" s="4" t="s">
        <v>108</v>
      </c>
      <c r="C64" s="4" t="s">
        <v>17</v>
      </c>
      <c r="D64" s="4" t="s">
        <v>43</v>
      </c>
      <c r="E64" s="4" t="s">
        <v>143</v>
      </c>
      <c r="F64" s="4" t="s">
        <v>47</v>
      </c>
      <c r="G64" s="14">
        <v>3000</v>
      </c>
      <c r="H64" s="16"/>
    </row>
    <row r="65" spans="1:8" s="18" customFormat="1" ht="38.25" x14ac:dyDescent="0.2">
      <c r="A65" s="34" t="s">
        <v>146</v>
      </c>
      <c r="B65" s="4" t="s">
        <v>108</v>
      </c>
      <c r="C65" s="4" t="s">
        <v>17</v>
      </c>
      <c r="D65" s="4" t="s">
        <v>43</v>
      </c>
      <c r="E65" s="4" t="s">
        <v>144</v>
      </c>
      <c r="F65" s="4"/>
      <c r="G65" s="13">
        <f>G66</f>
        <v>24767195.789999999</v>
      </c>
      <c r="H65" s="16"/>
    </row>
    <row r="66" spans="1:8" s="18" customFormat="1" ht="63.75" x14ac:dyDescent="0.2">
      <c r="A66" s="35" t="s">
        <v>147</v>
      </c>
      <c r="B66" s="4" t="s">
        <v>108</v>
      </c>
      <c r="C66" s="4" t="s">
        <v>17</v>
      </c>
      <c r="D66" s="4" t="s">
        <v>43</v>
      </c>
      <c r="E66" s="4" t="s">
        <v>148</v>
      </c>
      <c r="F66" s="4"/>
      <c r="G66" s="13">
        <f>G67</f>
        <v>24767195.789999999</v>
      </c>
      <c r="H66" s="16"/>
    </row>
    <row r="67" spans="1:8" s="18" customFormat="1" ht="25.5" x14ac:dyDescent="0.2">
      <c r="A67" s="35" t="s">
        <v>145</v>
      </c>
      <c r="B67" s="4" t="s">
        <v>108</v>
      </c>
      <c r="C67" s="4" t="s">
        <v>17</v>
      </c>
      <c r="D67" s="4" t="s">
        <v>43</v>
      </c>
      <c r="E67" s="4" t="s">
        <v>148</v>
      </c>
      <c r="F67" s="4" t="s">
        <v>45</v>
      </c>
      <c r="G67" s="13">
        <f>G68</f>
        <v>24767195.789999999</v>
      </c>
      <c r="H67" s="16"/>
    </row>
    <row r="68" spans="1:8" s="18" customFormat="1" ht="14.25" customHeight="1" x14ac:dyDescent="0.2">
      <c r="A68" s="35" t="s">
        <v>44</v>
      </c>
      <c r="B68" s="4" t="s">
        <v>108</v>
      </c>
      <c r="C68" s="4" t="s">
        <v>17</v>
      </c>
      <c r="D68" s="4" t="s">
        <v>43</v>
      </c>
      <c r="E68" s="4" t="s">
        <v>148</v>
      </c>
      <c r="F68" s="4" t="s">
        <v>72</v>
      </c>
      <c r="G68" s="14">
        <f>28371195.79+800000-4404000</f>
        <v>24767195.789999999</v>
      </c>
      <c r="H68" s="16" t="s">
        <v>98</v>
      </c>
    </row>
    <row r="69" spans="1:8" s="18" customFormat="1" ht="55.5" customHeight="1" x14ac:dyDescent="0.2">
      <c r="A69" s="34" t="s">
        <v>150</v>
      </c>
      <c r="B69" s="4" t="s">
        <v>108</v>
      </c>
      <c r="C69" s="4" t="s">
        <v>17</v>
      </c>
      <c r="D69" s="4" t="s">
        <v>43</v>
      </c>
      <c r="E69" s="4" t="s">
        <v>149</v>
      </c>
      <c r="F69" s="4"/>
      <c r="G69" s="13">
        <f>G70</f>
        <v>2552638</v>
      </c>
      <c r="H69" s="16"/>
    </row>
    <row r="70" spans="1:8" s="18" customFormat="1" ht="25.5" x14ac:dyDescent="0.2">
      <c r="A70" s="34" t="s">
        <v>152</v>
      </c>
      <c r="B70" s="4" t="s">
        <v>108</v>
      </c>
      <c r="C70" s="4" t="s">
        <v>17</v>
      </c>
      <c r="D70" s="4" t="s">
        <v>43</v>
      </c>
      <c r="E70" s="4" t="s">
        <v>151</v>
      </c>
      <c r="F70" s="4"/>
      <c r="G70" s="13">
        <f>G71</f>
        <v>2552638</v>
      </c>
      <c r="H70" s="16"/>
    </row>
    <row r="71" spans="1:8" s="18" customFormat="1" ht="56.25" customHeight="1" x14ac:dyDescent="0.2">
      <c r="A71" s="34" t="s">
        <v>153</v>
      </c>
      <c r="B71" s="4" t="s">
        <v>108</v>
      </c>
      <c r="C71" s="4" t="s">
        <v>17</v>
      </c>
      <c r="D71" s="4" t="s">
        <v>43</v>
      </c>
      <c r="E71" s="4" t="s">
        <v>154</v>
      </c>
      <c r="F71" s="4"/>
      <c r="G71" s="13">
        <f>G72+G74</f>
        <v>2552638</v>
      </c>
      <c r="H71" s="16"/>
    </row>
    <row r="72" spans="1:8" s="18" customFormat="1" ht="54" customHeight="1" x14ac:dyDescent="0.2">
      <c r="A72" s="35" t="s">
        <v>22</v>
      </c>
      <c r="B72" s="4" t="s">
        <v>108</v>
      </c>
      <c r="C72" s="4" t="s">
        <v>17</v>
      </c>
      <c r="D72" s="4" t="s">
        <v>43</v>
      </c>
      <c r="E72" s="4" t="s">
        <v>154</v>
      </c>
      <c r="F72" s="4" t="s">
        <v>23</v>
      </c>
      <c r="G72" s="13">
        <f>G73</f>
        <v>1885886</v>
      </c>
      <c r="H72" s="16"/>
    </row>
    <row r="73" spans="1:8" s="18" customFormat="1" ht="25.5" x14ac:dyDescent="0.2">
      <c r="A73" s="35" t="s">
        <v>24</v>
      </c>
      <c r="B73" s="4" t="s">
        <v>108</v>
      </c>
      <c r="C73" s="4" t="s">
        <v>17</v>
      </c>
      <c r="D73" s="4" t="s">
        <v>43</v>
      </c>
      <c r="E73" s="4" t="s">
        <v>154</v>
      </c>
      <c r="F73" s="4" t="s">
        <v>25</v>
      </c>
      <c r="G73" s="14">
        <v>1885886</v>
      </c>
      <c r="H73" s="16"/>
    </row>
    <row r="74" spans="1:8" s="18" customFormat="1" ht="25.5" x14ac:dyDescent="0.2">
      <c r="A74" s="37" t="s">
        <v>141</v>
      </c>
      <c r="B74" s="8" t="s">
        <v>108</v>
      </c>
      <c r="C74" s="8" t="s">
        <v>17</v>
      </c>
      <c r="D74" s="4" t="s">
        <v>43</v>
      </c>
      <c r="E74" s="4" t="s">
        <v>154</v>
      </c>
      <c r="F74" s="8" t="s">
        <v>31</v>
      </c>
      <c r="G74" s="13">
        <f>G75</f>
        <v>666752</v>
      </c>
      <c r="H74" s="16"/>
    </row>
    <row r="75" spans="1:8" s="18" customFormat="1" ht="25.5" x14ac:dyDescent="0.2">
      <c r="A75" s="37" t="s">
        <v>142</v>
      </c>
      <c r="B75" s="8" t="s">
        <v>108</v>
      </c>
      <c r="C75" s="8" t="s">
        <v>17</v>
      </c>
      <c r="D75" s="4" t="s">
        <v>43</v>
      </c>
      <c r="E75" s="4" t="s">
        <v>154</v>
      </c>
      <c r="F75" s="8" t="s">
        <v>33</v>
      </c>
      <c r="G75" s="14">
        <v>666752</v>
      </c>
      <c r="H75" s="16"/>
    </row>
    <row r="76" spans="1:8" s="18" customFormat="1" ht="38.25" x14ac:dyDescent="0.2">
      <c r="A76" s="34" t="s">
        <v>134</v>
      </c>
      <c r="B76" s="8" t="s">
        <v>108</v>
      </c>
      <c r="C76" s="8" t="s">
        <v>17</v>
      </c>
      <c r="D76" s="4" t="s">
        <v>43</v>
      </c>
      <c r="E76" s="4" t="s">
        <v>137</v>
      </c>
      <c r="F76" s="4"/>
      <c r="G76" s="13">
        <f>G77</f>
        <v>300000</v>
      </c>
      <c r="H76" s="16"/>
    </row>
    <row r="77" spans="1:8" s="18" customFormat="1" ht="38.25" x14ac:dyDescent="0.2">
      <c r="A77" s="35" t="s">
        <v>155</v>
      </c>
      <c r="B77" s="4" t="s">
        <v>108</v>
      </c>
      <c r="C77" s="4" t="s">
        <v>17</v>
      </c>
      <c r="D77" s="4" t="s">
        <v>43</v>
      </c>
      <c r="E77" s="4" t="s">
        <v>156</v>
      </c>
      <c r="F77" s="4"/>
      <c r="G77" s="13">
        <f>G78</f>
        <v>300000</v>
      </c>
      <c r="H77" s="16"/>
    </row>
    <row r="78" spans="1:8" s="18" customFormat="1" ht="46.5" customHeight="1" x14ac:dyDescent="0.2">
      <c r="A78" s="35" t="s">
        <v>136</v>
      </c>
      <c r="B78" s="4" t="s">
        <v>108</v>
      </c>
      <c r="C78" s="4" t="s">
        <v>17</v>
      </c>
      <c r="D78" s="4" t="s">
        <v>43</v>
      </c>
      <c r="E78" s="4" t="s">
        <v>157</v>
      </c>
      <c r="F78" s="4"/>
      <c r="G78" s="13">
        <f>G79</f>
        <v>300000</v>
      </c>
      <c r="H78" s="16"/>
    </row>
    <row r="79" spans="1:8" s="18" customFormat="1" ht="25.5" x14ac:dyDescent="0.2">
      <c r="A79" s="37" t="s">
        <v>141</v>
      </c>
      <c r="B79" s="8" t="s">
        <v>108</v>
      </c>
      <c r="C79" s="8" t="s">
        <v>17</v>
      </c>
      <c r="D79" s="4" t="s">
        <v>43</v>
      </c>
      <c r="E79" s="4" t="s">
        <v>157</v>
      </c>
      <c r="F79" s="8" t="s">
        <v>31</v>
      </c>
      <c r="G79" s="13">
        <f>G80</f>
        <v>300000</v>
      </c>
      <c r="H79" s="16"/>
    </row>
    <row r="80" spans="1:8" s="18" customFormat="1" ht="25.5" x14ac:dyDescent="0.2">
      <c r="A80" s="37" t="s">
        <v>142</v>
      </c>
      <c r="B80" s="8" t="s">
        <v>108</v>
      </c>
      <c r="C80" s="8" t="s">
        <v>17</v>
      </c>
      <c r="D80" s="4" t="s">
        <v>43</v>
      </c>
      <c r="E80" s="4" t="s">
        <v>157</v>
      </c>
      <c r="F80" s="8" t="s">
        <v>33</v>
      </c>
      <c r="G80" s="14">
        <v>300000</v>
      </c>
      <c r="H80" s="16"/>
    </row>
    <row r="81" spans="1:8" s="18" customFormat="1" ht="78.75" customHeight="1" x14ac:dyDescent="0.2">
      <c r="A81" s="34" t="s">
        <v>158</v>
      </c>
      <c r="B81" s="8" t="s">
        <v>108</v>
      </c>
      <c r="C81" s="8" t="s">
        <v>17</v>
      </c>
      <c r="D81" s="4" t="s">
        <v>43</v>
      </c>
      <c r="E81" s="4" t="s">
        <v>159</v>
      </c>
      <c r="F81" s="4"/>
      <c r="G81" s="13">
        <f>G82</f>
        <v>270</v>
      </c>
      <c r="H81" s="16"/>
    </row>
    <row r="82" spans="1:8" s="18" customFormat="1" ht="76.5" customHeight="1" x14ac:dyDescent="0.2">
      <c r="A82" s="35" t="s">
        <v>160</v>
      </c>
      <c r="B82" s="4" t="s">
        <v>108</v>
      </c>
      <c r="C82" s="4" t="s">
        <v>17</v>
      </c>
      <c r="D82" s="4" t="s">
        <v>43</v>
      </c>
      <c r="E82" s="4" t="s">
        <v>162</v>
      </c>
      <c r="F82" s="4"/>
      <c r="G82" s="13">
        <f>G83</f>
        <v>270</v>
      </c>
      <c r="H82" s="16"/>
    </row>
    <row r="83" spans="1:8" s="18" customFormat="1" ht="91.5" customHeight="1" x14ac:dyDescent="0.2">
      <c r="A83" s="35" t="s">
        <v>161</v>
      </c>
      <c r="B83" s="4" t="s">
        <v>108</v>
      </c>
      <c r="C83" s="4" t="s">
        <v>17</v>
      </c>
      <c r="D83" s="4" t="s">
        <v>43</v>
      </c>
      <c r="E83" s="4" t="s">
        <v>163</v>
      </c>
      <c r="F83" s="4"/>
      <c r="G83" s="13">
        <f>G84</f>
        <v>270</v>
      </c>
      <c r="H83" s="16"/>
    </row>
    <row r="84" spans="1:8" s="18" customFormat="1" x14ac:dyDescent="0.2">
      <c r="A84" s="35" t="s">
        <v>38</v>
      </c>
      <c r="B84" s="4" t="s">
        <v>108</v>
      </c>
      <c r="C84" s="4" t="s">
        <v>17</v>
      </c>
      <c r="D84" s="4" t="s">
        <v>43</v>
      </c>
      <c r="E84" s="4" t="s">
        <v>163</v>
      </c>
      <c r="F84" s="4" t="s">
        <v>39</v>
      </c>
      <c r="G84" s="13">
        <f>G85</f>
        <v>270</v>
      </c>
      <c r="H84" s="16"/>
    </row>
    <row r="85" spans="1:8" s="18" customFormat="1" x14ac:dyDescent="0.2">
      <c r="A85" s="35" t="s">
        <v>46</v>
      </c>
      <c r="B85" s="4" t="s">
        <v>108</v>
      </c>
      <c r="C85" s="4" t="s">
        <v>17</v>
      </c>
      <c r="D85" s="4" t="s">
        <v>43</v>
      </c>
      <c r="E85" s="4" t="s">
        <v>163</v>
      </c>
      <c r="F85" s="4" t="s">
        <v>47</v>
      </c>
      <c r="G85" s="14">
        <v>270</v>
      </c>
      <c r="H85" s="16"/>
    </row>
    <row r="86" spans="1:8" s="18" customFormat="1" ht="25.5" x14ac:dyDescent="0.2">
      <c r="A86" s="33" t="s">
        <v>86</v>
      </c>
      <c r="B86" s="6" t="s">
        <v>108</v>
      </c>
      <c r="C86" s="6" t="s">
        <v>27</v>
      </c>
      <c r="D86" s="6"/>
      <c r="E86" s="6"/>
      <c r="F86" s="6"/>
      <c r="G86" s="15">
        <f>G87+G93+G110</f>
        <v>4315292</v>
      </c>
      <c r="H86" s="16"/>
    </row>
    <row r="87" spans="1:8" s="18" customFormat="1" ht="38.25" x14ac:dyDescent="0.2">
      <c r="A87" s="33" t="s">
        <v>48</v>
      </c>
      <c r="B87" s="6" t="s">
        <v>108</v>
      </c>
      <c r="C87" s="6" t="s">
        <v>27</v>
      </c>
      <c r="D87" s="6" t="s">
        <v>49</v>
      </c>
      <c r="E87" s="4"/>
      <c r="F87" s="4"/>
      <c r="G87" s="15">
        <f>G88</f>
        <v>782440</v>
      </c>
      <c r="H87" s="16"/>
    </row>
    <row r="88" spans="1:8" s="18" customFormat="1" ht="56.25" customHeight="1" x14ac:dyDescent="0.2">
      <c r="A88" s="34" t="s">
        <v>165</v>
      </c>
      <c r="B88" s="4" t="s">
        <v>108</v>
      </c>
      <c r="C88" s="4" t="s">
        <v>27</v>
      </c>
      <c r="D88" s="4" t="s">
        <v>49</v>
      </c>
      <c r="E88" s="4" t="s">
        <v>164</v>
      </c>
      <c r="F88" s="4"/>
      <c r="G88" s="13">
        <f>G89</f>
        <v>782440</v>
      </c>
      <c r="H88" s="16"/>
    </row>
    <row r="89" spans="1:8" s="18" customFormat="1" ht="47.25" customHeight="1" x14ac:dyDescent="0.2">
      <c r="A89" s="34" t="s">
        <v>166</v>
      </c>
      <c r="B89" s="4" t="s">
        <v>108</v>
      </c>
      <c r="C89" s="4" t="s">
        <v>27</v>
      </c>
      <c r="D89" s="4" t="s">
        <v>49</v>
      </c>
      <c r="E89" s="4" t="s">
        <v>167</v>
      </c>
      <c r="F89" s="4"/>
      <c r="G89" s="13">
        <f>G90</f>
        <v>782440</v>
      </c>
      <c r="H89" s="16"/>
    </row>
    <row r="90" spans="1:8" s="18" customFormat="1" ht="57.75" customHeight="1" x14ac:dyDescent="0.2">
      <c r="A90" s="34" t="s">
        <v>169</v>
      </c>
      <c r="B90" s="4" t="s">
        <v>108</v>
      </c>
      <c r="C90" s="4" t="s">
        <v>27</v>
      </c>
      <c r="D90" s="4" t="s">
        <v>49</v>
      </c>
      <c r="E90" s="4" t="s">
        <v>168</v>
      </c>
      <c r="F90" s="4"/>
      <c r="G90" s="13">
        <f>G91</f>
        <v>782440</v>
      </c>
      <c r="H90" s="16"/>
    </row>
    <row r="91" spans="1:8" s="18" customFormat="1" ht="25.5" x14ac:dyDescent="0.2">
      <c r="A91" s="37" t="s">
        <v>141</v>
      </c>
      <c r="B91" s="8" t="s">
        <v>108</v>
      </c>
      <c r="C91" s="4" t="s">
        <v>27</v>
      </c>
      <c r="D91" s="4" t="s">
        <v>49</v>
      </c>
      <c r="E91" s="4" t="s">
        <v>168</v>
      </c>
      <c r="F91" s="8" t="s">
        <v>31</v>
      </c>
      <c r="G91" s="13">
        <f>G92</f>
        <v>782440</v>
      </c>
      <c r="H91" s="16"/>
    </row>
    <row r="92" spans="1:8" s="18" customFormat="1" ht="25.5" x14ac:dyDescent="0.2">
      <c r="A92" s="37" t="s">
        <v>142</v>
      </c>
      <c r="B92" s="8" t="s">
        <v>108</v>
      </c>
      <c r="C92" s="4" t="s">
        <v>27</v>
      </c>
      <c r="D92" s="4" t="s">
        <v>49</v>
      </c>
      <c r="E92" s="4" t="s">
        <v>168</v>
      </c>
      <c r="F92" s="8" t="s">
        <v>33</v>
      </c>
      <c r="G92" s="14">
        <f>1182440-400000</f>
        <v>782440</v>
      </c>
      <c r="H92" s="16"/>
    </row>
    <row r="93" spans="1:8" s="17" customFormat="1" ht="18" customHeight="1" x14ac:dyDescent="0.2">
      <c r="A93" s="33" t="s">
        <v>50</v>
      </c>
      <c r="B93" s="6" t="s">
        <v>108</v>
      </c>
      <c r="C93" s="6" t="s">
        <v>27</v>
      </c>
      <c r="D93" s="6" t="s">
        <v>51</v>
      </c>
      <c r="E93" s="6"/>
      <c r="F93" s="6"/>
      <c r="G93" s="15">
        <f>G94</f>
        <v>872709</v>
      </c>
      <c r="H93" s="19"/>
    </row>
    <row r="94" spans="1:8" s="18" customFormat="1" ht="53.25" customHeight="1" x14ac:dyDescent="0.2">
      <c r="A94" s="34" t="s">
        <v>165</v>
      </c>
      <c r="B94" s="4" t="s">
        <v>108</v>
      </c>
      <c r="C94" s="4" t="s">
        <v>27</v>
      </c>
      <c r="D94" s="4" t="s">
        <v>51</v>
      </c>
      <c r="E94" s="4" t="s">
        <v>164</v>
      </c>
      <c r="F94" s="4"/>
      <c r="G94" s="13">
        <f>G95+G102+G106</f>
        <v>872709</v>
      </c>
      <c r="H94" s="16"/>
    </row>
    <row r="95" spans="1:8" s="18" customFormat="1" ht="38.25" x14ac:dyDescent="0.2">
      <c r="A95" s="34" t="s">
        <v>171</v>
      </c>
      <c r="B95" s="4" t="s">
        <v>108</v>
      </c>
      <c r="C95" s="4" t="s">
        <v>27</v>
      </c>
      <c r="D95" s="4" t="s">
        <v>51</v>
      </c>
      <c r="E95" s="4" t="s">
        <v>170</v>
      </c>
      <c r="F95" s="4"/>
      <c r="G95" s="13">
        <f>G96+G99</f>
        <v>502709</v>
      </c>
      <c r="H95" s="16"/>
    </row>
    <row r="96" spans="1:8" s="18" customFormat="1" ht="81.75" hidden="1" customHeight="1" outlineLevel="1" x14ac:dyDescent="0.2">
      <c r="A96" s="35" t="s">
        <v>172</v>
      </c>
      <c r="B96" s="4" t="s">
        <v>108</v>
      </c>
      <c r="C96" s="4" t="s">
        <v>27</v>
      </c>
      <c r="D96" s="4" t="s">
        <v>51</v>
      </c>
      <c r="E96" s="4" t="s">
        <v>174</v>
      </c>
      <c r="F96" s="4"/>
      <c r="G96" s="13">
        <f>G97</f>
        <v>0</v>
      </c>
      <c r="H96" s="16"/>
    </row>
    <row r="97" spans="1:8" s="18" customFormat="1" ht="25.5" hidden="1" outlineLevel="1" x14ac:dyDescent="0.2">
      <c r="A97" s="35" t="s">
        <v>173</v>
      </c>
      <c r="B97" s="4" t="s">
        <v>108</v>
      </c>
      <c r="C97" s="4" t="s">
        <v>27</v>
      </c>
      <c r="D97" s="4" t="s">
        <v>51</v>
      </c>
      <c r="E97" s="4" t="s">
        <v>174</v>
      </c>
      <c r="F97" s="4" t="s">
        <v>93</v>
      </c>
      <c r="G97" s="13">
        <f>G98</f>
        <v>0</v>
      </c>
      <c r="H97" s="16"/>
    </row>
    <row r="98" spans="1:8" s="18" customFormat="1" hidden="1" outlineLevel="1" x14ac:dyDescent="0.2">
      <c r="A98" s="38" t="s">
        <v>64</v>
      </c>
      <c r="B98" s="4" t="s">
        <v>108</v>
      </c>
      <c r="C98" s="4" t="s">
        <v>27</v>
      </c>
      <c r="D98" s="4" t="s">
        <v>51</v>
      </c>
      <c r="E98" s="4" t="s">
        <v>174</v>
      </c>
      <c r="F98" s="4" t="s">
        <v>65</v>
      </c>
      <c r="G98" s="14"/>
      <c r="H98" s="16"/>
    </row>
    <row r="99" spans="1:8" s="18" customFormat="1" ht="51.75" customHeight="1" collapsed="1" x14ac:dyDescent="0.2">
      <c r="A99" s="34" t="s">
        <v>169</v>
      </c>
      <c r="B99" s="4" t="s">
        <v>108</v>
      </c>
      <c r="C99" s="4" t="s">
        <v>27</v>
      </c>
      <c r="D99" s="4" t="s">
        <v>51</v>
      </c>
      <c r="E99" s="4" t="s">
        <v>175</v>
      </c>
      <c r="F99" s="4"/>
      <c r="G99" s="13">
        <f>G100</f>
        <v>502709</v>
      </c>
      <c r="H99" s="16"/>
    </row>
    <row r="100" spans="1:8" s="18" customFormat="1" ht="25.5" x14ac:dyDescent="0.2">
      <c r="A100" s="37" t="s">
        <v>141</v>
      </c>
      <c r="B100" s="4" t="s">
        <v>108</v>
      </c>
      <c r="C100" s="4" t="s">
        <v>27</v>
      </c>
      <c r="D100" s="4" t="s">
        <v>51</v>
      </c>
      <c r="E100" s="4" t="s">
        <v>175</v>
      </c>
      <c r="F100" s="4" t="s">
        <v>31</v>
      </c>
      <c r="G100" s="13">
        <f>G101</f>
        <v>502709</v>
      </c>
      <c r="H100" s="16"/>
    </row>
    <row r="101" spans="1:8" s="18" customFormat="1" ht="25.5" x14ac:dyDescent="0.2">
      <c r="A101" s="37" t="s">
        <v>142</v>
      </c>
      <c r="B101" s="4" t="s">
        <v>108</v>
      </c>
      <c r="C101" s="4" t="s">
        <v>27</v>
      </c>
      <c r="D101" s="4" t="s">
        <v>51</v>
      </c>
      <c r="E101" s="4" t="s">
        <v>175</v>
      </c>
      <c r="F101" s="4" t="s">
        <v>33</v>
      </c>
      <c r="G101" s="14">
        <f>1314709-812000</f>
        <v>502709</v>
      </c>
      <c r="H101" s="16"/>
    </row>
    <row r="102" spans="1:8" s="18" customFormat="1" ht="38.25" x14ac:dyDescent="0.2">
      <c r="A102" s="34" t="s">
        <v>177</v>
      </c>
      <c r="B102" s="4" t="s">
        <v>108</v>
      </c>
      <c r="C102" s="4" t="s">
        <v>27</v>
      </c>
      <c r="D102" s="4" t="s">
        <v>51</v>
      </c>
      <c r="E102" s="4" t="s">
        <v>176</v>
      </c>
      <c r="F102" s="4"/>
      <c r="G102" s="13">
        <f>G103</f>
        <v>280000</v>
      </c>
      <c r="H102" s="16"/>
    </row>
    <row r="103" spans="1:8" s="18" customFormat="1" ht="76.5" x14ac:dyDescent="0.2">
      <c r="A103" s="38" t="s">
        <v>179</v>
      </c>
      <c r="B103" s="4" t="s">
        <v>108</v>
      </c>
      <c r="C103" s="4" t="s">
        <v>27</v>
      </c>
      <c r="D103" s="4" t="s">
        <v>51</v>
      </c>
      <c r="E103" s="4" t="s">
        <v>178</v>
      </c>
      <c r="F103" s="4"/>
      <c r="G103" s="13">
        <f>G104</f>
        <v>280000</v>
      </c>
      <c r="H103" s="16"/>
    </row>
    <row r="104" spans="1:8" s="18" customFormat="1" ht="25.5" x14ac:dyDescent="0.2">
      <c r="A104" s="35" t="s">
        <v>145</v>
      </c>
      <c r="B104" s="4" t="s">
        <v>108</v>
      </c>
      <c r="C104" s="4" t="s">
        <v>27</v>
      </c>
      <c r="D104" s="4" t="s">
        <v>51</v>
      </c>
      <c r="E104" s="4" t="s">
        <v>178</v>
      </c>
      <c r="F104" s="4" t="s">
        <v>45</v>
      </c>
      <c r="G104" s="13">
        <f>G105</f>
        <v>280000</v>
      </c>
      <c r="H104" s="16"/>
    </row>
    <row r="105" spans="1:8" s="18" customFormat="1" ht="25.5" x14ac:dyDescent="0.2">
      <c r="A105" s="35" t="s">
        <v>52</v>
      </c>
      <c r="B105" s="4" t="s">
        <v>108</v>
      </c>
      <c r="C105" s="4" t="s">
        <v>27</v>
      </c>
      <c r="D105" s="4" t="s">
        <v>51</v>
      </c>
      <c r="E105" s="4" t="s">
        <v>178</v>
      </c>
      <c r="F105" s="4" t="s">
        <v>53</v>
      </c>
      <c r="G105" s="14">
        <v>280000</v>
      </c>
      <c r="H105" s="16"/>
    </row>
    <row r="106" spans="1:8" s="18" customFormat="1" ht="80.25" customHeight="1" x14ac:dyDescent="0.2">
      <c r="A106" s="34" t="s">
        <v>181</v>
      </c>
      <c r="B106" s="4" t="s">
        <v>108</v>
      </c>
      <c r="C106" s="4" t="s">
        <v>27</v>
      </c>
      <c r="D106" s="4" t="s">
        <v>51</v>
      </c>
      <c r="E106" s="4" t="s">
        <v>180</v>
      </c>
      <c r="F106" s="4"/>
      <c r="G106" s="13">
        <f>G107</f>
        <v>90000</v>
      </c>
      <c r="H106" s="16"/>
    </row>
    <row r="107" spans="1:8" s="18" customFormat="1" ht="54" customHeight="1" x14ac:dyDescent="0.2">
      <c r="A107" s="38" t="s">
        <v>169</v>
      </c>
      <c r="B107" s="4" t="s">
        <v>108</v>
      </c>
      <c r="C107" s="4" t="s">
        <v>27</v>
      </c>
      <c r="D107" s="4" t="s">
        <v>51</v>
      </c>
      <c r="E107" s="4" t="s">
        <v>182</v>
      </c>
      <c r="F107" s="4"/>
      <c r="G107" s="13">
        <f>G108</f>
        <v>90000</v>
      </c>
      <c r="H107" s="16"/>
    </row>
    <row r="108" spans="1:8" s="18" customFormat="1" ht="25.5" x14ac:dyDescent="0.2">
      <c r="A108" s="37" t="s">
        <v>141</v>
      </c>
      <c r="B108" s="4" t="s">
        <v>108</v>
      </c>
      <c r="C108" s="4" t="s">
        <v>27</v>
      </c>
      <c r="D108" s="4" t="s">
        <v>51</v>
      </c>
      <c r="E108" s="4" t="s">
        <v>182</v>
      </c>
      <c r="F108" s="4" t="s">
        <v>31</v>
      </c>
      <c r="G108" s="13">
        <f>G109</f>
        <v>90000</v>
      </c>
      <c r="H108" s="16"/>
    </row>
    <row r="109" spans="1:8" s="18" customFormat="1" ht="25.5" x14ac:dyDescent="0.2">
      <c r="A109" s="37" t="s">
        <v>142</v>
      </c>
      <c r="B109" s="4" t="s">
        <v>108</v>
      </c>
      <c r="C109" s="4" t="s">
        <v>27</v>
      </c>
      <c r="D109" s="4" t="s">
        <v>51</v>
      </c>
      <c r="E109" s="4" t="s">
        <v>182</v>
      </c>
      <c r="F109" s="4" t="s">
        <v>33</v>
      </c>
      <c r="G109" s="14">
        <f>1000000-910000</f>
        <v>90000</v>
      </c>
      <c r="H109" s="16"/>
    </row>
    <row r="110" spans="1:8" s="18" customFormat="1" ht="32.25" customHeight="1" x14ac:dyDescent="0.2">
      <c r="A110" s="33" t="s">
        <v>54</v>
      </c>
      <c r="B110" s="6" t="s">
        <v>108</v>
      </c>
      <c r="C110" s="6" t="s">
        <v>27</v>
      </c>
      <c r="D110" s="6" t="s">
        <v>55</v>
      </c>
      <c r="E110" s="6"/>
      <c r="F110" s="6"/>
      <c r="G110" s="15">
        <f>G111</f>
        <v>2660143</v>
      </c>
      <c r="H110" s="16"/>
    </row>
    <row r="111" spans="1:8" s="18" customFormat="1" ht="39" customHeight="1" x14ac:dyDescent="0.2">
      <c r="A111" s="34" t="s">
        <v>184</v>
      </c>
      <c r="B111" s="4" t="s">
        <v>108</v>
      </c>
      <c r="C111" s="4" t="s">
        <v>27</v>
      </c>
      <c r="D111" s="4" t="s">
        <v>55</v>
      </c>
      <c r="E111" s="4" t="s">
        <v>183</v>
      </c>
      <c r="F111" s="4"/>
      <c r="G111" s="13">
        <f>G112+G122</f>
        <v>2660143</v>
      </c>
      <c r="H111" s="16"/>
    </row>
    <row r="112" spans="1:8" s="18" customFormat="1" ht="38.25" x14ac:dyDescent="0.2">
      <c r="A112" s="34" t="s">
        <v>185</v>
      </c>
      <c r="B112" s="4" t="s">
        <v>108</v>
      </c>
      <c r="C112" s="4" t="s">
        <v>27</v>
      </c>
      <c r="D112" s="4" t="s">
        <v>55</v>
      </c>
      <c r="E112" s="4" t="s">
        <v>186</v>
      </c>
      <c r="F112" s="4"/>
      <c r="G112" s="13">
        <f>G115+G118+G121</f>
        <v>2500000</v>
      </c>
      <c r="H112" s="20"/>
    </row>
    <row r="113" spans="1:8" s="18" customFormat="1" ht="38.25" x14ac:dyDescent="0.2">
      <c r="A113" s="34" t="s">
        <v>187</v>
      </c>
      <c r="B113" s="4" t="s">
        <v>108</v>
      </c>
      <c r="C113" s="4" t="s">
        <v>27</v>
      </c>
      <c r="D113" s="4" t="s">
        <v>55</v>
      </c>
      <c r="E113" s="4" t="s">
        <v>188</v>
      </c>
      <c r="F113" s="4"/>
      <c r="G113" s="13">
        <f>G114</f>
        <v>2000000</v>
      </c>
      <c r="H113" s="184" t="s">
        <v>99</v>
      </c>
    </row>
    <row r="114" spans="1:8" s="18" customFormat="1" ht="25.5" x14ac:dyDescent="0.2">
      <c r="A114" s="37" t="s">
        <v>141</v>
      </c>
      <c r="B114" s="4" t="s">
        <v>108</v>
      </c>
      <c r="C114" s="4" t="s">
        <v>27</v>
      </c>
      <c r="D114" s="4" t="s">
        <v>55</v>
      </c>
      <c r="E114" s="4" t="s">
        <v>188</v>
      </c>
      <c r="F114" s="4" t="s">
        <v>31</v>
      </c>
      <c r="G114" s="13">
        <f>G115</f>
        <v>2000000</v>
      </c>
      <c r="H114" s="185"/>
    </row>
    <row r="115" spans="1:8" s="18" customFormat="1" ht="25.5" x14ac:dyDescent="0.2">
      <c r="A115" s="37" t="s">
        <v>142</v>
      </c>
      <c r="B115" s="4" t="s">
        <v>108</v>
      </c>
      <c r="C115" s="4" t="s">
        <v>27</v>
      </c>
      <c r="D115" s="4" t="s">
        <v>55</v>
      </c>
      <c r="E115" s="4" t="s">
        <v>188</v>
      </c>
      <c r="F115" s="4" t="s">
        <v>33</v>
      </c>
      <c r="G115" s="14">
        <v>2000000</v>
      </c>
      <c r="H115" s="185"/>
    </row>
    <row r="116" spans="1:8" s="18" customFormat="1" ht="78.75" customHeight="1" x14ac:dyDescent="0.2">
      <c r="A116" s="39" t="s">
        <v>191</v>
      </c>
      <c r="B116" s="4" t="s">
        <v>108</v>
      </c>
      <c r="C116" s="4" t="s">
        <v>27</v>
      </c>
      <c r="D116" s="4" t="s">
        <v>55</v>
      </c>
      <c r="E116" s="8" t="s">
        <v>192</v>
      </c>
      <c r="F116" s="4"/>
      <c r="G116" s="13">
        <f>G117</f>
        <v>100000</v>
      </c>
      <c r="H116" s="184" t="s">
        <v>100</v>
      </c>
    </row>
    <row r="117" spans="1:8" s="18" customFormat="1" ht="25.5" x14ac:dyDescent="0.2">
      <c r="A117" s="37" t="s">
        <v>141</v>
      </c>
      <c r="B117" s="4" t="s">
        <v>108</v>
      </c>
      <c r="C117" s="4" t="s">
        <v>27</v>
      </c>
      <c r="D117" s="4" t="s">
        <v>55</v>
      </c>
      <c r="E117" s="8" t="s">
        <v>192</v>
      </c>
      <c r="F117" s="4" t="s">
        <v>31</v>
      </c>
      <c r="G117" s="13">
        <f>G118</f>
        <v>100000</v>
      </c>
      <c r="H117" s="185"/>
    </row>
    <row r="118" spans="1:8" s="18" customFormat="1" ht="25.5" x14ac:dyDescent="0.2">
      <c r="A118" s="37" t="s">
        <v>142</v>
      </c>
      <c r="B118" s="4" t="s">
        <v>108</v>
      </c>
      <c r="C118" s="4" t="s">
        <v>27</v>
      </c>
      <c r="D118" s="4" t="s">
        <v>55</v>
      </c>
      <c r="E118" s="8" t="s">
        <v>192</v>
      </c>
      <c r="F118" s="4" t="s">
        <v>33</v>
      </c>
      <c r="G118" s="14">
        <f>400000/0.8*0.2</f>
        <v>100000</v>
      </c>
      <c r="H118" s="185"/>
    </row>
    <row r="119" spans="1:8" s="18" customFormat="1" ht="63" customHeight="1" x14ac:dyDescent="0.2">
      <c r="A119" s="39" t="s">
        <v>194</v>
      </c>
      <c r="B119" s="4" t="s">
        <v>108</v>
      </c>
      <c r="C119" s="4" t="s">
        <v>27</v>
      </c>
      <c r="D119" s="4" t="s">
        <v>55</v>
      </c>
      <c r="E119" s="8" t="s">
        <v>193</v>
      </c>
      <c r="F119" s="4"/>
      <c r="G119" s="13">
        <f>G120</f>
        <v>400000</v>
      </c>
      <c r="H119" s="184" t="s">
        <v>100</v>
      </c>
    </row>
    <row r="120" spans="1:8" s="18" customFormat="1" ht="25.5" x14ac:dyDescent="0.2">
      <c r="A120" s="37" t="s">
        <v>141</v>
      </c>
      <c r="B120" s="4" t="s">
        <v>108</v>
      </c>
      <c r="C120" s="4" t="s">
        <v>27</v>
      </c>
      <c r="D120" s="4" t="s">
        <v>55</v>
      </c>
      <c r="E120" s="8" t="s">
        <v>193</v>
      </c>
      <c r="F120" s="4" t="s">
        <v>31</v>
      </c>
      <c r="G120" s="13">
        <f>G121</f>
        <v>400000</v>
      </c>
      <c r="H120" s="185"/>
    </row>
    <row r="121" spans="1:8" s="18" customFormat="1" ht="25.5" x14ac:dyDescent="0.2">
      <c r="A121" s="37" t="s">
        <v>142</v>
      </c>
      <c r="B121" s="4" t="s">
        <v>108</v>
      </c>
      <c r="C121" s="4" t="s">
        <v>27</v>
      </c>
      <c r="D121" s="4" t="s">
        <v>55</v>
      </c>
      <c r="E121" s="8" t="s">
        <v>193</v>
      </c>
      <c r="F121" s="4" t="s">
        <v>33</v>
      </c>
      <c r="G121" s="14">
        <v>400000</v>
      </c>
      <c r="H121" s="185"/>
    </row>
    <row r="122" spans="1:8" s="18" customFormat="1" ht="29.25" customHeight="1" x14ac:dyDescent="0.2">
      <c r="A122" s="34" t="s">
        <v>190</v>
      </c>
      <c r="B122" s="4" t="s">
        <v>108</v>
      </c>
      <c r="C122" s="4" t="s">
        <v>27</v>
      </c>
      <c r="D122" s="4" t="s">
        <v>55</v>
      </c>
      <c r="E122" s="4" t="s">
        <v>189</v>
      </c>
      <c r="F122" s="4"/>
      <c r="G122" s="13">
        <f>G125+G128</f>
        <v>160143</v>
      </c>
      <c r="H122" s="20"/>
    </row>
    <row r="123" spans="1:8" s="18" customFormat="1" ht="25.5" x14ac:dyDescent="0.2">
      <c r="A123" s="34" t="s">
        <v>195</v>
      </c>
      <c r="B123" s="4" t="s">
        <v>108</v>
      </c>
      <c r="C123" s="4" t="s">
        <v>27</v>
      </c>
      <c r="D123" s="4" t="s">
        <v>55</v>
      </c>
      <c r="E123" s="4" t="s">
        <v>196</v>
      </c>
      <c r="F123" s="4"/>
      <c r="G123" s="13">
        <f>G124</f>
        <v>48043</v>
      </c>
      <c r="H123" s="184" t="s">
        <v>101</v>
      </c>
    </row>
    <row r="124" spans="1:8" s="18" customFormat="1" x14ac:dyDescent="0.2">
      <c r="A124" s="38" t="s">
        <v>30</v>
      </c>
      <c r="B124" s="4" t="s">
        <v>108</v>
      </c>
      <c r="C124" s="4" t="s">
        <v>27</v>
      </c>
      <c r="D124" s="4" t="s">
        <v>55</v>
      </c>
      <c r="E124" s="4" t="s">
        <v>196</v>
      </c>
      <c r="F124" s="4" t="s">
        <v>31</v>
      </c>
      <c r="G124" s="13">
        <f>G125</f>
        <v>48043</v>
      </c>
      <c r="H124" s="185"/>
    </row>
    <row r="125" spans="1:8" s="18" customFormat="1" ht="25.5" x14ac:dyDescent="0.2">
      <c r="A125" s="38" t="s">
        <v>32</v>
      </c>
      <c r="B125" s="4" t="s">
        <v>108</v>
      </c>
      <c r="C125" s="4" t="s">
        <v>27</v>
      </c>
      <c r="D125" s="4" t="s">
        <v>55</v>
      </c>
      <c r="E125" s="4" t="s">
        <v>196</v>
      </c>
      <c r="F125" s="4" t="s">
        <v>33</v>
      </c>
      <c r="G125" s="14">
        <f>ROUND(112100/0.7*0.3,0)</f>
        <v>48043</v>
      </c>
      <c r="H125" s="185"/>
    </row>
    <row r="126" spans="1:8" s="18" customFormat="1" ht="18.75" customHeight="1" x14ac:dyDescent="0.2">
      <c r="A126" s="34" t="s">
        <v>197</v>
      </c>
      <c r="B126" s="4" t="s">
        <v>108</v>
      </c>
      <c r="C126" s="4" t="s">
        <v>27</v>
      </c>
      <c r="D126" s="4" t="s">
        <v>55</v>
      </c>
      <c r="E126" s="8" t="s">
        <v>198</v>
      </c>
      <c r="F126" s="4"/>
      <c r="G126" s="13">
        <f>G127</f>
        <v>112100</v>
      </c>
      <c r="H126" s="184" t="s">
        <v>100</v>
      </c>
    </row>
    <row r="127" spans="1:8" s="18" customFormat="1" ht="25.5" x14ac:dyDescent="0.2">
      <c r="A127" s="37" t="s">
        <v>141</v>
      </c>
      <c r="B127" s="4" t="s">
        <v>108</v>
      </c>
      <c r="C127" s="4" t="s">
        <v>27</v>
      </c>
      <c r="D127" s="4" t="s">
        <v>55</v>
      </c>
      <c r="E127" s="8" t="s">
        <v>198</v>
      </c>
      <c r="F127" s="4" t="s">
        <v>31</v>
      </c>
      <c r="G127" s="13">
        <f>G128</f>
        <v>112100</v>
      </c>
      <c r="H127" s="185"/>
    </row>
    <row r="128" spans="1:8" s="18" customFormat="1" ht="25.5" x14ac:dyDescent="0.2">
      <c r="A128" s="37" t="s">
        <v>142</v>
      </c>
      <c r="B128" s="4" t="s">
        <v>108</v>
      </c>
      <c r="C128" s="4" t="s">
        <v>27</v>
      </c>
      <c r="D128" s="4" t="s">
        <v>55</v>
      </c>
      <c r="E128" s="8" t="s">
        <v>198</v>
      </c>
      <c r="F128" s="4" t="s">
        <v>33</v>
      </c>
      <c r="G128" s="14">
        <v>112100</v>
      </c>
      <c r="H128" s="185"/>
    </row>
    <row r="129" spans="1:8" s="17" customFormat="1" ht="15" customHeight="1" x14ac:dyDescent="0.2">
      <c r="A129" s="33" t="s">
        <v>87</v>
      </c>
      <c r="B129" s="6" t="s">
        <v>108</v>
      </c>
      <c r="C129" s="6" t="s">
        <v>29</v>
      </c>
      <c r="D129" s="6"/>
      <c r="E129" s="6"/>
      <c r="F129" s="6"/>
      <c r="G129" s="15">
        <f>G130+G136+G145+G158+G164</f>
        <v>65179123.140000001</v>
      </c>
      <c r="H129" s="16"/>
    </row>
    <row r="130" spans="1:8" s="17" customFormat="1" ht="17.25" customHeight="1" x14ac:dyDescent="0.2">
      <c r="A130" s="33" t="s">
        <v>56</v>
      </c>
      <c r="B130" s="6" t="s">
        <v>108</v>
      </c>
      <c r="C130" s="6" t="s">
        <v>29</v>
      </c>
      <c r="D130" s="6" t="s">
        <v>17</v>
      </c>
      <c r="E130" s="6"/>
      <c r="F130" s="6"/>
      <c r="G130" s="15">
        <f>G131</f>
        <v>500000</v>
      </c>
      <c r="H130" s="184" t="s">
        <v>102</v>
      </c>
    </row>
    <row r="131" spans="1:8" s="18" customFormat="1" x14ac:dyDescent="0.2">
      <c r="A131" s="34" t="s">
        <v>199</v>
      </c>
      <c r="B131" s="4" t="s">
        <v>108</v>
      </c>
      <c r="C131" s="4" t="s">
        <v>29</v>
      </c>
      <c r="D131" s="4" t="s">
        <v>17</v>
      </c>
      <c r="E131" s="4" t="s">
        <v>200</v>
      </c>
      <c r="F131" s="4"/>
      <c r="G131" s="13">
        <f>G132</f>
        <v>500000</v>
      </c>
      <c r="H131" s="185"/>
    </row>
    <row r="132" spans="1:8" s="18" customFormat="1" ht="38.25" x14ac:dyDescent="0.2">
      <c r="A132" s="34" t="s">
        <v>202</v>
      </c>
      <c r="B132" s="4" t="s">
        <v>108</v>
      </c>
      <c r="C132" s="4" t="s">
        <v>29</v>
      </c>
      <c r="D132" s="4" t="s">
        <v>17</v>
      </c>
      <c r="E132" s="4" t="s">
        <v>201</v>
      </c>
      <c r="F132" s="4"/>
      <c r="G132" s="13">
        <f>G133</f>
        <v>500000</v>
      </c>
      <c r="H132" s="28"/>
    </row>
    <row r="133" spans="1:8" s="18" customFormat="1" ht="38.25" x14ac:dyDescent="0.2">
      <c r="A133" s="34" t="s">
        <v>203</v>
      </c>
      <c r="B133" s="4" t="s">
        <v>108</v>
      </c>
      <c r="C133" s="4" t="s">
        <v>29</v>
      </c>
      <c r="D133" s="4" t="s">
        <v>17</v>
      </c>
      <c r="E133" s="4" t="s">
        <v>204</v>
      </c>
      <c r="F133" s="4"/>
      <c r="G133" s="13">
        <f>G134</f>
        <v>500000</v>
      </c>
      <c r="H133" s="28"/>
    </row>
    <row r="134" spans="1:8" s="18" customFormat="1" ht="54" customHeight="1" x14ac:dyDescent="0.2">
      <c r="A134" s="35" t="s">
        <v>22</v>
      </c>
      <c r="B134" s="4" t="s">
        <v>108</v>
      </c>
      <c r="C134" s="4" t="s">
        <v>29</v>
      </c>
      <c r="D134" s="4" t="s">
        <v>17</v>
      </c>
      <c r="E134" s="4" t="s">
        <v>204</v>
      </c>
      <c r="F134" s="4" t="s">
        <v>23</v>
      </c>
      <c r="G134" s="13">
        <f>G135</f>
        <v>500000</v>
      </c>
      <c r="H134" s="185"/>
    </row>
    <row r="135" spans="1:8" s="18" customFormat="1" ht="25.5" x14ac:dyDescent="0.2">
      <c r="A135" s="35" t="s">
        <v>24</v>
      </c>
      <c r="B135" s="4" t="s">
        <v>108</v>
      </c>
      <c r="C135" s="4" t="s">
        <v>29</v>
      </c>
      <c r="D135" s="4" t="s">
        <v>17</v>
      </c>
      <c r="E135" s="4" t="s">
        <v>204</v>
      </c>
      <c r="F135" s="4" t="s">
        <v>25</v>
      </c>
      <c r="G135" s="14">
        <v>500000</v>
      </c>
      <c r="H135" s="186"/>
    </row>
    <row r="136" spans="1:8" s="17" customFormat="1" ht="12.75" customHeight="1" x14ac:dyDescent="0.2">
      <c r="A136" s="33" t="s">
        <v>57</v>
      </c>
      <c r="B136" s="6" t="s">
        <v>108</v>
      </c>
      <c r="C136" s="6" t="s">
        <v>29</v>
      </c>
      <c r="D136" s="6" t="s">
        <v>58</v>
      </c>
      <c r="E136" s="6"/>
      <c r="F136" s="6"/>
      <c r="G136" s="15">
        <f>G137</f>
        <v>7658278.1399999997</v>
      </c>
      <c r="H136" s="19"/>
    </row>
    <row r="137" spans="1:8" s="18" customFormat="1" ht="39.75" customHeight="1" x14ac:dyDescent="0.2">
      <c r="A137" s="34" t="s">
        <v>205</v>
      </c>
      <c r="B137" s="4" t="s">
        <v>108</v>
      </c>
      <c r="C137" s="4" t="s">
        <v>29</v>
      </c>
      <c r="D137" s="4" t="s">
        <v>58</v>
      </c>
      <c r="E137" s="4" t="s">
        <v>206</v>
      </c>
      <c r="F137" s="4"/>
      <c r="G137" s="13">
        <f>G138</f>
        <v>7658278.1399999997</v>
      </c>
      <c r="H137" s="184" t="s">
        <v>103</v>
      </c>
    </row>
    <row r="138" spans="1:8" s="18" customFormat="1" ht="27.75" customHeight="1" x14ac:dyDescent="0.2">
      <c r="A138" s="34" t="s">
        <v>208</v>
      </c>
      <c r="B138" s="4" t="s">
        <v>108</v>
      </c>
      <c r="C138" s="4" t="s">
        <v>29</v>
      </c>
      <c r="D138" s="4" t="s">
        <v>58</v>
      </c>
      <c r="E138" s="4" t="s">
        <v>207</v>
      </c>
      <c r="F138" s="4"/>
      <c r="G138" s="13">
        <f>G139+G142</f>
        <v>7658278.1399999997</v>
      </c>
      <c r="H138" s="185"/>
    </row>
    <row r="139" spans="1:8" s="18" customFormat="1" ht="81" customHeight="1" x14ac:dyDescent="0.2">
      <c r="A139" s="34" t="s">
        <v>209</v>
      </c>
      <c r="B139" s="4" t="s">
        <v>108</v>
      </c>
      <c r="C139" s="4" t="s">
        <v>29</v>
      </c>
      <c r="D139" s="4" t="s">
        <v>58</v>
      </c>
      <c r="E139" s="4" t="s">
        <v>210</v>
      </c>
      <c r="F139" s="4"/>
      <c r="G139" s="13">
        <f>G140</f>
        <v>6958278.1399999997</v>
      </c>
      <c r="H139" s="185"/>
    </row>
    <row r="140" spans="1:8" s="18" customFormat="1" x14ac:dyDescent="0.2">
      <c r="A140" s="34" t="s">
        <v>66</v>
      </c>
      <c r="B140" s="4" t="s">
        <v>108</v>
      </c>
      <c r="C140" s="4" t="s">
        <v>29</v>
      </c>
      <c r="D140" s="4" t="s">
        <v>58</v>
      </c>
      <c r="E140" s="4" t="s">
        <v>210</v>
      </c>
      <c r="F140" s="4" t="s">
        <v>78</v>
      </c>
      <c r="G140" s="13">
        <f>G141</f>
        <v>6958278.1399999997</v>
      </c>
      <c r="H140" s="185"/>
    </row>
    <row r="141" spans="1:8" s="18" customFormat="1" x14ac:dyDescent="0.2">
      <c r="A141" s="34" t="s">
        <v>67</v>
      </c>
      <c r="B141" s="4" t="s">
        <v>108</v>
      </c>
      <c r="C141" s="4" t="s">
        <v>29</v>
      </c>
      <c r="D141" s="4" t="s">
        <v>58</v>
      </c>
      <c r="E141" s="4" t="s">
        <v>210</v>
      </c>
      <c r="F141" s="4" t="s">
        <v>79</v>
      </c>
      <c r="G141" s="14">
        <v>6958278.1399999997</v>
      </c>
      <c r="H141" s="185"/>
    </row>
    <row r="142" spans="1:8" s="18" customFormat="1" ht="38.25" x14ac:dyDescent="0.2">
      <c r="A142" s="34" t="s">
        <v>212</v>
      </c>
      <c r="B142" s="4" t="s">
        <v>108</v>
      </c>
      <c r="C142" s="4" t="s">
        <v>29</v>
      </c>
      <c r="D142" s="4" t="s">
        <v>58</v>
      </c>
      <c r="E142" s="4" t="s">
        <v>211</v>
      </c>
      <c r="F142" s="4"/>
      <c r="G142" s="13">
        <f>G143</f>
        <v>700000</v>
      </c>
      <c r="H142" s="185"/>
    </row>
    <row r="143" spans="1:8" s="18" customFormat="1" ht="25.5" x14ac:dyDescent="0.2">
      <c r="A143" s="37" t="s">
        <v>141</v>
      </c>
      <c r="B143" s="4" t="s">
        <v>108</v>
      </c>
      <c r="C143" s="4" t="s">
        <v>29</v>
      </c>
      <c r="D143" s="4" t="s">
        <v>58</v>
      </c>
      <c r="E143" s="4" t="s">
        <v>211</v>
      </c>
      <c r="F143" s="4" t="s">
        <v>31</v>
      </c>
      <c r="G143" s="13">
        <f>G144</f>
        <v>700000</v>
      </c>
      <c r="H143" s="185"/>
    </row>
    <row r="144" spans="1:8" s="18" customFormat="1" ht="25.5" x14ac:dyDescent="0.2">
      <c r="A144" s="37" t="s">
        <v>142</v>
      </c>
      <c r="B144" s="4" t="s">
        <v>108</v>
      </c>
      <c r="C144" s="4" t="s">
        <v>29</v>
      </c>
      <c r="D144" s="4" t="s">
        <v>58</v>
      </c>
      <c r="E144" s="4" t="s">
        <v>211</v>
      </c>
      <c r="F144" s="4" t="s">
        <v>33</v>
      </c>
      <c r="G144" s="14">
        <f>2384520.5-2384520.5+700000</f>
        <v>700000</v>
      </c>
      <c r="H144" s="185"/>
    </row>
    <row r="145" spans="1:8" s="18" customFormat="1" ht="19.5" customHeight="1" x14ac:dyDescent="0.2">
      <c r="A145" s="40" t="s">
        <v>113</v>
      </c>
      <c r="B145" s="6" t="s">
        <v>108</v>
      </c>
      <c r="C145" s="6" t="s">
        <v>29</v>
      </c>
      <c r="D145" s="6" t="s">
        <v>49</v>
      </c>
      <c r="E145" s="6"/>
      <c r="F145" s="6"/>
      <c r="G145" s="15">
        <f>G146</f>
        <v>53866165</v>
      </c>
      <c r="H145" s="16"/>
    </row>
    <row r="146" spans="1:8" s="18" customFormat="1" ht="39.75" customHeight="1" x14ac:dyDescent="0.2">
      <c r="A146" s="34" t="s">
        <v>205</v>
      </c>
      <c r="B146" s="4" t="s">
        <v>108</v>
      </c>
      <c r="C146" s="4" t="s">
        <v>29</v>
      </c>
      <c r="D146" s="4" t="s">
        <v>49</v>
      </c>
      <c r="E146" s="4" t="s">
        <v>206</v>
      </c>
      <c r="F146" s="4"/>
      <c r="G146" s="13">
        <f>G147+G154</f>
        <v>53866165</v>
      </c>
      <c r="H146" s="16"/>
    </row>
    <row r="147" spans="1:8" s="18" customFormat="1" ht="25.5" customHeight="1" x14ac:dyDescent="0.2">
      <c r="A147" s="34" t="s">
        <v>213</v>
      </c>
      <c r="B147" s="4" t="s">
        <v>108</v>
      </c>
      <c r="C147" s="4" t="s">
        <v>29</v>
      </c>
      <c r="D147" s="4" t="s">
        <v>49</v>
      </c>
      <c r="E147" s="4" t="s">
        <v>214</v>
      </c>
      <c r="F147" s="4"/>
      <c r="G147" s="13">
        <f>G148+G151</f>
        <v>41503465</v>
      </c>
      <c r="H147" s="20"/>
    </row>
    <row r="148" spans="1:8" s="18" customFormat="1" ht="38.25" x14ac:dyDescent="0.2">
      <c r="A148" s="34" t="s">
        <v>212</v>
      </c>
      <c r="B148" s="4" t="s">
        <v>108</v>
      </c>
      <c r="C148" s="4" t="s">
        <v>29</v>
      </c>
      <c r="D148" s="4" t="s">
        <v>49</v>
      </c>
      <c r="E148" s="8" t="s">
        <v>215</v>
      </c>
      <c r="F148" s="4"/>
      <c r="G148" s="13">
        <f>G149</f>
        <v>31699264</v>
      </c>
      <c r="H148" s="20"/>
    </row>
    <row r="149" spans="1:8" s="18" customFormat="1" ht="25.5" x14ac:dyDescent="0.2">
      <c r="A149" s="37" t="s">
        <v>141</v>
      </c>
      <c r="B149" s="4" t="s">
        <v>108</v>
      </c>
      <c r="C149" s="4" t="s">
        <v>29</v>
      </c>
      <c r="D149" s="4" t="s">
        <v>49</v>
      </c>
      <c r="E149" s="8" t="s">
        <v>215</v>
      </c>
      <c r="F149" s="4" t="s">
        <v>31</v>
      </c>
      <c r="G149" s="13">
        <f>G150</f>
        <v>31699264</v>
      </c>
      <c r="H149" s="20"/>
    </row>
    <row r="150" spans="1:8" s="18" customFormat="1" ht="25.5" x14ac:dyDescent="0.2">
      <c r="A150" s="37" t="s">
        <v>142</v>
      </c>
      <c r="B150" s="4" t="s">
        <v>108</v>
      </c>
      <c r="C150" s="4" t="s">
        <v>29</v>
      </c>
      <c r="D150" s="4" t="s">
        <v>49</v>
      </c>
      <c r="E150" s="8" t="s">
        <v>215</v>
      </c>
      <c r="F150" s="4" t="s">
        <v>33</v>
      </c>
      <c r="G150" s="14">
        <f>22203465+9495799</f>
        <v>31699264</v>
      </c>
      <c r="H150" s="20"/>
    </row>
    <row r="151" spans="1:8" s="18" customFormat="1" ht="63" customHeight="1" x14ac:dyDescent="0.2">
      <c r="A151" s="34" t="s">
        <v>3</v>
      </c>
      <c r="B151" s="4" t="s">
        <v>108</v>
      </c>
      <c r="C151" s="4" t="s">
        <v>29</v>
      </c>
      <c r="D151" s="4" t="s">
        <v>49</v>
      </c>
      <c r="E151" s="4" t="s">
        <v>4</v>
      </c>
      <c r="F151" s="4"/>
      <c r="G151" s="13">
        <f>G152</f>
        <v>9804201</v>
      </c>
      <c r="H151" s="20"/>
    </row>
    <row r="152" spans="1:8" s="18" customFormat="1" ht="25.5" x14ac:dyDescent="0.2">
      <c r="A152" s="35" t="s">
        <v>173</v>
      </c>
      <c r="B152" s="4" t="s">
        <v>108</v>
      </c>
      <c r="C152" s="4" t="s">
        <v>29</v>
      </c>
      <c r="D152" s="4" t="s">
        <v>49</v>
      </c>
      <c r="E152" s="4" t="s">
        <v>5</v>
      </c>
      <c r="F152" s="4" t="s">
        <v>93</v>
      </c>
      <c r="G152" s="13">
        <f>G153</f>
        <v>9804201</v>
      </c>
      <c r="H152" s="20"/>
    </row>
    <row r="153" spans="1:8" s="18" customFormat="1" ht="38.25" x14ac:dyDescent="0.2">
      <c r="A153" s="35" t="s">
        <v>2</v>
      </c>
      <c r="B153" s="4" t="s">
        <v>108</v>
      </c>
      <c r="C153" s="4" t="s">
        <v>29</v>
      </c>
      <c r="D153" s="4" t="s">
        <v>49</v>
      </c>
      <c r="E153" s="4" t="s">
        <v>5</v>
      </c>
      <c r="F153" s="4" t="s">
        <v>1</v>
      </c>
      <c r="G153" s="50">
        <v>9804201</v>
      </c>
      <c r="H153" s="20"/>
    </row>
    <row r="154" spans="1:8" s="18" customFormat="1" ht="40.5" customHeight="1" x14ac:dyDescent="0.2">
      <c r="A154" s="34" t="s">
        <v>217</v>
      </c>
      <c r="B154" s="4" t="s">
        <v>108</v>
      </c>
      <c r="C154" s="4" t="s">
        <v>29</v>
      </c>
      <c r="D154" s="4" t="s">
        <v>49</v>
      </c>
      <c r="E154" s="4" t="s">
        <v>216</v>
      </c>
      <c r="F154" s="4"/>
      <c r="G154" s="13">
        <f>G155</f>
        <v>12362700</v>
      </c>
      <c r="H154" s="20"/>
    </row>
    <row r="155" spans="1:8" s="18" customFormat="1" ht="20.25" customHeight="1" x14ac:dyDescent="0.2">
      <c r="A155" s="39" t="s">
        <v>289</v>
      </c>
      <c r="B155" s="8" t="s">
        <v>108</v>
      </c>
      <c r="C155" s="8" t="s">
        <v>29</v>
      </c>
      <c r="D155" s="8" t="s">
        <v>49</v>
      </c>
      <c r="E155" s="8" t="s">
        <v>0</v>
      </c>
      <c r="F155" s="4"/>
      <c r="G155" s="13">
        <f>G156</f>
        <v>12362700</v>
      </c>
      <c r="H155" s="20"/>
    </row>
    <row r="156" spans="1:8" s="18" customFormat="1" ht="25.5" x14ac:dyDescent="0.2">
      <c r="A156" s="37" t="s">
        <v>141</v>
      </c>
      <c r="B156" s="8" t="s">
        <v>108</v>
      </c>
      <c r="C156" s="8" t="s">
        <v>29</v>
      </c>
      <c r="D156" s="8" t="s">
        <v>49</v>
      </c>
      <c r="E156" s="8" t="s">
        <v>0</v>
      </c>
      <c r="F156" s="4" t="s">
        <v>31</v>
      </c>
      <c r="G156" s="13">
        <f>G157</f>
        <v>12362700</v>
      </c>
      <c r="H156" s="20"/>
    </row>
    <row r="157" spans="1:8" s="18" customFormat="1" ht="25.5" x14ac:dyDescent="0.2">
      <c r="A157" s="37" t="s">
        <v>142</v>
      </c>
      <c r="B157" s="8" t="s">
        <v>108</v>
      </c>
      <c r="C157" s="8" t="s">
        <v>29</v>
      </c>
      <c r="D157" s="8" t="s">
        <v>49</v>
      </c>
      <c r="E157" s="8" t="s">
        <v>0</v>
      </c>
      <c r="F157" s="4" t="s">
        <v>33</v>
      </c>
      <c r="G157" s="14">
        <v>12362700</v>
      </c>
      <c r="H157" s="20"/>
    </row>
    <row r="158" spans="1:8" s="18" customFormat="1" ht="13.5" customHeight="1" x14ac:dyDescent="0.2">
      <c r="A158" s="33" t="s">
        <v>59</v>
      </c>
      <c r="B158" s="6" t="s">
        <v>108</v>
      </c>
      <c r="C158" s="6" t="s">
        <v>29</v>
      </c>
      <c r="D158" s="6" t="s">
        <v>51</v>
      </c>
      <c r="E158" s="4"/>
      <c r="F158" s="4"/>
      <c r="G158" s="15">
        <f>G159</f>
        <v>2001280</v>
      </c>
      <c r="H158" s="16"/>
    </row>
    <row r="159" spans="1:8" s="18" customFormat="1" ht="38.25" x14ac:dyDescent="0.2">
      <c r="A159" s="34" t="s">
        <v>134</v>
      </c>
      <c r="B159" s="4" t="s">
        <v>108</v>
      </c>
      <c r="C159" s="4" t="s">
        <v>29</v>
      </c>
      <c r="D159" s="4" t="s">
        <v>51</v>
      </c>
      <c r="E159" s="4" t="s">
        <v>137</v>
      </c>
      <c r="F159" s="4"/>
      <c r="G159" s="13">
        <f>G160</f>
        <v>2001280</v>
      </c>
      <c r="H159" s="16"/>
    </row>
    <row r="160" spans="1:8" s="18" customFormat="1" ht="38.25" x14ac:dyDescent="0.2">
      <c r="A160" s="34" t="s">
        <v>219</v>
      </c>
      <c r="B160" s="4" t="s">
        <v>108</v>
      </c>
      <c r="C160" s="4" t="s">
        <v>29</v>
      </c>
      <c r="D160" s="4" t="s">
        <v>51</v>
      </c>
      <c r="E160" s="4" t="s">
        <v>218</v>
      </c>
      <c r="F160" s="4"/>
      <c r="G160" s="13">
        <f>G161</f>
        <v>2001280</v>
      </c>
      <c r="H160" s="16"/>
    </row>
    <row r="161" spans="1:8" s="18" customFormat="1" ht="51" x14ac:dyDescent="0.2">
      <c r="A161" s="34" t="s">
        <v>136</v>
      </c>
      <c r="B161" s="4" t="s">
        <v>108</v>
      </c>
      <c r="C161" s="4" t="s">
        <v>29</v>
      </c>
      <c r="D161" s="4" t="s">
        <v>51</v>
      </c>
      <c r="E161" s="4" t="s">
        <v>220</v>
      </c>
      <c r="F161" s="4"/>
      <c r="G161" s="13">
        <f>G162</f>
        <v>2001280</v>
      </c>
      <c r="H161" s="16"/>
    </row>
    <row r="162" spans="1:8" s="18" customFormat="1" ht="25.5" x14ac:dyDescent="0.2">
      <c r="A162" s="37" t="s">
        <v>141</v>
      </c>
      <c r="B162" s="4" t="s">
        <v>108</v>
      </c>
      <c r="C162" s="4" t="s">
        <v>29</v>
      </c>
      <c r="D162" s="4" t="s">
        <v>51</v>
      </c>
      <c r="E162" s="4" t="s">
        <v>220</v>
      </c>
      <c r="F162" s="4" t="s">
        <v>31</v>
      </c>
      <c r="G162" s="13">
        <f>G163</f>
        <v>2001280</v>
      </c>
      <c r="H162" s="16"/>
    </row>
    <row r="163" spans="1:8" s="18" customFormat="1" ht="25.5" x14ac:dyDescent="0.2">
      <c r="A163" s="37" t="s">
        <v>142</v>
      </c>
      <c r="B163" s="4" t="s">
        <v>108</v>
      </c>
      <c r="C163" s="4" t="s">
        <v>29</v>
      </c>
      <c r="D163" s="4" t="s">
        <v>51</v>
      </c>
      <c r="E163" s="4" t="s">
        <v>220</v>
      </c>
      <c r="F163" s="4" t="s">
        <v>33</v>
      </c>
      <c r="G163" s="14">
        <f>3101280-1100000</f>
        <v>2001280</v>
      </c>
      <c r="H163" s="16"/>
    </row>
    <row r="164" spans="1:8" s="18" customFormat="1" ht="15" customHeight="1" x14ac:dyDescent="0.2">
      <c r="A164" s="33" t="s">
        <v>60</v>
      </c>
      <c r="B164" s="6" t="s">
        <v>108</v>
      </c>
      <c r="C164" s="6" t="s">
        <v>29</v>
      </c>
      <c r="D164" s="6" t="s">
        <v>61</v>
      </c>
      <c r="E164" s="6"/>
      <c r="F164" s="6"/>
      <c r="G164" s="15">
        <f>G165+G170+G175</f>
        <v>1153400</v>
      </c>
      <c r="H164" s="16"/>
    </row>
    <row r="165" spans="1:8" s="18" customFormat="1" ht="43.5" customHeight="1" x14ac:dyDescent="0.2">
      <c r="A165" s="34" t="s">
        <v>221</v>
      </c>
      <c r="B165" s="4" t="s">
        <v>108</v>
      </c>
      <c r="C165" s="4" t="s">
        <v>29</v>
      </c>
      <c r="D165" s="4" t="s">
        <v>61</v>
      </c>
      <c r="E165" s="4" t="s">
        <v>223</v>
      </c>
      <c r="F165" s="4"/>
      <c r="G165" s="13">
        <f>G166</f>
        <v>415000</v>
      </c>
      <c r="H165" s="16"/>
    </row>
    <row r="166" spans="1:8" s="18" customFormat="1" ht="40.5" customHeight="1" x14ac:dyDescent="0.2">
      <c r="A166" s="34" t="s">
        <v>222</v>
      </c>
      <c r="B166" s="4" t="s">
        <v>108</v>
      </c>
      <c r="C166" s="4" t="s">
        <v>29</v>
      </c>
      <c r="D166" s="4" t="s">
        <v>61</v>
      </c>
      <c r="E166" s="4" t="s">
        <v>224</v>
      </c>
      <c r="F166" s="4"/>
      <c r="G166" s="13">
        <f>G167</f>
        <v>415000</v>
      </c>
      <c r="H166" s="16"/>
    </row>
    <row r="167" spans="1:8" s="18" customFormat="1" ht="48" customHeight="1" x14ac:dyDescent="0.2">
      <c r="A167" s="34" t="s">
        <v>225</v>
      </c>
      <c r="B167" s="4" t="s">
        <v>108</v>
      </c>
      <c r="C167" s="4" t="s">
        <v>29</v>
      </c>
      <c r="D167" s="4" t="s">
        <v>61</v>
      </c>
      <c r="E167" s="4" t="s">
        <v>226</v>
      </c>
      <c r="F167" s="4"/>
      <c r="G167" s="13">
        <f>G168</f>
        <v>415000</v>
      </c>
      <c r="H167" s="16"/>
    </row>
    <row r="168" spans="1:8" s="18" customFormat="1" ht="25.5" x14ac:dyDescent="0.2">
      <c r="A168" s="37" t="s">
        <v>141</v>
      </c>
      <c r="B168" s="4" t="s">
        <v>108</v>
      </c>
      <c r="C168" s="4" t="s">
        <v>29</v>
      </c>
      <c r="D168" s="4" t="s">
        <v>61</v>
      </c>
      <c r="E168" s="4" t="s">
        <v>226</v>
      </c>
      <c r="F168" s="4" t="s">
        <v>31</v>
      </c>
      <c r="G168" s="13">
        <f>G169</f>
        <v>415000</v>
      </c>
      <c r="H168" s="16"/>
    </row>
    <row r="169" spans="1:8" s="18" customFormat="1" ht="25.5" x14ac:dyDescent="0.2">
      <c r="A169" s="37" t="s">
        <v>142</v>
      </c>
      <c r="B169" s="4" t="s">
        <v>108</v>
      </c>
      <c r="C169" s="4" t="s">
        <v>29</v>
      </c>
      <c r="D169" s="4" t="s">
        <v>61</v>
      </c>
      <c r="E169" s="4" t="s">
        <v>226</v>
      </c>
      <c r="F169" s="4" t="s">
        <v>33</v>
      </c>
      <c r="G169" s="14">
        <f>465000-50000</f>
        <v>415000</v>
      </c>
      <c r="H169" s="16"/>
    </row>
    <row r="170" spans="1:8" s="18" customFormat="1" ht="45.75" hidden="1" customHeight="1" outlineLevel="1" x14ac:dyDescent="0.2">
      <c r="A170" s="34" t="s">
        <v>110</v>
      </c>
      <c r="B170" s="4" t="s">
        <v>108</v>
      </c>
      <c r="C170" s="4" t="s">
        <v>29</v>
      </c>
      <c r="D170" s="4" t="s">
        <v>61</v>
      </c>
      <c r="E170" s="4" t="s">
        <v>227</v>
      </c>
      <c r="F170" s="4"/>
      <c r="G170" s="13">
        <f>G171</f>
        <v>0</v>
      </c>
      <c r="H170" s="16"/>
    </row>
    <row r="171" spans="1:8" s="18" customFormat="1" ht="32.25" hidden="1" customHeight="1" outlineLevel="1" x14ac:dyDescent="0.2">
      <c r="A171" s="34" t="s">
        <v>228</v>
      </c>
      <c r="B171" s="4" t="s">
        <v>108</v>
      </c>
      <c r="C171" s="4" t="s">
        <v>29</v>
      </c>
      <c r="D171" s="4" t="s">
        <v>61</v>
      </c>
      <c r="E171" s="4" t="s">
        <v>229</v>
      </c>
      <c r="F171" s="4"/>
      <c r="G171" s="13">
        <f>G172</f>
        <v>0</v>
      </c>
      <c r="H171" s="16"/>
    </row>
    <row r="172" spans="1:8" s="18" customFormat="1" ht="51" hidden="1" outlineLevel="1" x14ac:dyDescent="0.2">
      <c r="A172" s="34" t="s">
        <v>111</v>
      </c>
      <c r="B172" s="4" t="s">
        <v>108</v>
      </c>
      <c r="C172" s="4" t="s">
        <v>29</v>
      </c>
      <c r="D172" s="4" t="s">
        <v>61</v>
      </c>
      <c r="E172" s="4" t="s">
        <v>230</v>
      </c>
      <c r="F172" s="4"/>
      <c r="G172" s="13">
        <f>G173</f>
        <v>0</v>
      </c>
      <c r="H172" s="16"/>
    </row>
    <row r="173" spans="1:8" s="18" customFormat="1" ht="25.5" hidden="1" outlineLevel="1" x14ac:dyDescent="0.2">
      <c r="A173" s="37" t="s">
        <v>141</v>
      </c>
      <c r="B173" s="4" t="s">
        <v>108</v>
      </c>
      <c r="C173" s="4" t="s">
        <v>29</v>
      </c>
      <c r="D173" s="4" t="s">
        <v>61</v>
      </c>
      <c r="E173" s="4" t="s">
        <v>230</v>
      </c>
      <c r="F173" s="4" t="s">
        <v>31</v>
      </c>
      <c r="G173" s="13">
        <f>G174</f>
        <v>0</v>
      </c>
      <c r="H173" s="16"/>
    </row>
    <row r="174" spans="1:8" s="18" customFormat="1" ht="25.5" hidden="1" outlineLevel="1" x14ac:dyDescent="0.2">
      <c r="A174" s="37" t="s">
        <v>142</v>
      </c>
      <c r="B174" s="4" t="s">
        <v>108</v>
      </c>
      <c r="C174" s="4" t="s">
        <v>29</v>
      </c>
      <c r="D174" s="4" t="s">
        <v>61</v>
      </c>
      <c r="E174" s="4" t="s">
        <v>230</v>
      </c>
      <c r="F174" s="4" t="s">
        <v>33</v>
      </c>
      <c r="G174" s="14"/>
      <c r="H174" s="16"/>
    </row>
    <row r="175" spans="1:8" s="18" customFormat="1" ht="82.5" customHeight="1" collapsed="1" x14ac:dyDescent="0.2">
      <c r="A175" s="34" t="s">
        <v>158</v>
      </c>
      <c r="B175" s="4" t="s">
        <v>108</v>
      </c>
      <c r="C175" s="4" t="s">
        <v>29</v>
      </c>
      <c r="D175" s="4" t="s">
        <v>61</v>
      </c>
      <c r="E175" s="4" t="s">
        <v>159</v>
      </c>
      <c r="F175" s="4"/>
      <c r="G175" s="13">
        <f>G176</f>
        <v>738400</v>
      </c>
      <c r="H175" s="16"/>
    </row>
    <row r="176" spans="1:8" s="18" customFormat="1" ht="75.75" customHeight="1" x14ac:dyDescent="0.2">
      <c r="A176" s="34" t="s">
        <v>160</v>
      </c>
      <c r="B176" s="4" t="s">
        <v>108</v>
      </c>
      <c r="C176" s="4" t="s">
        <v>29</v>
      </c>
      <c r="D176" s="4" t="s">
        <v>61</v>
      </c>
      <c r="E176" s="4" t="s">
        <v>162</v>
      </c>
      <c r="F176" s="4"/>
      <c r="G176" s="13">
        <f>G177</f>
        <v>738400</v>
      </c>
      <c r="H176" s="16"/>
    </row>
    <row r="177" spans="1:8" s="18" customFormat="1" ht="89.25" x14ac:dyDescent="0.2">
      <c r="A177" s="34" t="s">
        <v>161</v>
      </c>
      <c r="B177" s="4" t="s">
        <v>108</v>
      </c>
      <c r="C177" s="4" t="s">
        <v>29</v>
      </c>
      <c r="D177" s="4" t="s">
        <v>61</v>
      </c>
      <c r="E177" s="4" t="s">
        <v>163</v>
      </c>
      <c r="F177" s="4"/>
      <c r="G177" s="13">
        <f>G178</f>
        <v>738400</v>
      </c>
      <c r="H177" s="16"/>
    </row>
    <row r="178" spans="1:8" s="18" customFormat="1" ht="25.5" x14ac:dyDescent="0.2">
      <c r="A178" s="37" t="s">
        <v>141</v>
      </c>
      <c r="B178" s="4" t="s">
        <v>108</v>
      </c>
      <c r="C178" s="4" t="s">
        <v>29</v>
      </c>
      <c r="D178" s="4" t="s">
        <v>61</v>
      </c>
      <c r="E178" s="4" t="s">
        <v>163</v>
      </c>
      <c r="F178" s="4" t="s">
        <v>31</v>
      </c>
      <c r="G178" s="13">
        <f>G179</f>
        <v>738400</v>
      </c>
      <c r="H178" s="16"/>
    </row>
    <row r="179" spans="1:8" s="18" customFormat="1" ht="25.5" x14ac:dyDescent="0.2">
      <c r="A179" s="37" t="s">
        <v>142</v>
      </c>
      <c r="B179" s="4" t="s">
        <v>108</v>
      </c>
      <c r="C179" s="4" t="s">
        <v>29</v>
      </c>
      <c r="D179" s="4" t="s">
        <v>61</v>
      </c>
      <c r="E179" s="4" t="s">
        <v>163</v>
      </c>
      <c r="F179" s="4" t="s">
        <v>33</v>
      </c>
      <c r="G179" s="14">
        <v>738400</v>
      </c>
      <c r="H179" s="16"/>
    </row>
    <row r="180" spans="1:8" s="17" customFormat="1" ht="15" customHeight="1" x14ac:dyDescent="0.2">
      <c r="A180" s="33" t="s">
        <v>88</v>
      </c>
      <c r="B180" s="6" t="s">
        <v>108</v>
      </c>
      <c r="C180" s="5" t="s">
        <v>62</v>
      </c>
      <c r="D180" s="6"/>
      <c r="E180" s="22"/>
      <c r="F180" s="6"/>
      <c r="G180" s="15">
        <f>G181+G198+G192</f>
        <v>36284218</v>
      </c>
      <c r="H180" s="16"/>
    </row>
    <row r="181" spans="1:8" s="18" customFormat="1" ht="13.5" customHeight="1" x14ac:dyDescent="0.2">
      <c r="A181" s="33" t="s">
        <v>63</v>
      </c>
      <c r="B181" s="6" t="s">
        <v>108</v>
      </c>
      <c r="C181" s="5" t="s">
        <v>62</v>
      </c>
      <c r="D181" s="5" t="s">
        <v>17</v>
      </c>
      <c r="E181" s="5"/>
      <c r="F181" s="5"/>
      <c r="G181" s="15">
        <f>G182+G187</f>
        <v>4409717</v>
      </c>
      <c r="H181" s="16"/>
    </row>
    <row r="182" spans="1:8" s="18" customFormat="1" ht="25.5" x14ac:dyDescent="0.2">
      <c r="A182" s="34" t="s">
        <v>231</v>
      </c>
      <c r="B182" s="4" t="s">
        <v>108</v>
      </c>
      <c r="C182" s="7" t="s">
        <v>62</v>
      </c>
      <c r="D182" s="7" t="s">
        <v>17</v>
      </c>
      <c r="E182" s="7" t="s">
        <v>234</v>
      </c>
      <c r="F182" s="7"/>
      <c r="G182" s="13">
        <f>G183</f>
        <v>1000000</v>
      </c>
      <c r="H182" s="16"/>
    </row>
    <row r="183" spans="1:8" s="18" customFormat="1" ht="38.25" x14ac:dyDescent="0.2">
      <c r="A183" s="34" t="s">
        <v>232</v>
      </c>
      <c r="B183" s="4" t="s">
        <v>108</v>
      </c>
      <c r="C183" s="4" t="s">
        <v>62</v>
      </c>
      <c r="D183" s="4" t="s">
        <v>17</v>
      </c>
      <c r="E183" s="7" t="s">
        <v>235</v>
      </c>
      <c r="F183" s="7"/>
      <c r="G183" s="13">
        <f>G184</f>
        <v>1000000</v>
      </c>
      <c r="H183" s="20"/>
    </row>
    <row r="184" spans="1:8" s="18" customFormat="1" ht="38.25" x14ac:dyDescent="0.2">
      <c r="A184" s="34" t="s">
        <v>233</v>
      </c>
      <c r="B184" s="4" t="s">
        <v>108</v>
      </c>
      <c r="C184" s="4" t="s">
        <v>62</v>
      </c>
      <c r="D184" s="4" t="s">
        <v>17</v>
      </c>
      <c r="E184" s="7" t="s">
        <v>236</v>
      </c>
      <c r="F184" s="4"/>
      <c r="G184" s="13">
        <f>G185</f>
        <v>1000000</v>
      </c>
      <c r="H184" s="184" t="s">
        <v>104</v>
      </c>
    </row>
    <row r="185" spans="1:8" s="18" customFormat="1" ht="25.5" x14ac:dyDescent="0.2">
      <c r="A185" s="37" t="s">
        <v>141</v>
      </c>
      <c r="B185" s="4" t="s">
        <v>108</v>
      </c>
      <c r="C185" s="4" t="s">
        <v>62</v>
      </c>
      <c r="D185" s="4" t="s">
        <v>17</v>
      </c>
      <c r="E185" s="7" t="s">
        <v>236</v>
      </c>
      <c r="F185" s="4" t="s">
        <v>31</v>
      </c>
      <c r="G185" s="13">
        <f>G186</f>
        <v>1000000</v>
      </c>
      <c r="H185" s="185"/>
    </row>
    <row r="186" spans="1:8" s="18" customFormat="1" ht="25.5" x14ac:dyDescent="0.2">
      <c r="A186" s="37" t="s">
        <v>142</v>
      </c>
      <c r="B186" s="4" t="s">
        <v>108</v>
      </c>
      <c r="C186" s="4" t="s">
        <v>62</v>
      </c>
      <c r="D186" s="4" t="s">
        <v>17</v>
      </c>
      <c r="E186" s="7" t="s">
        <v>236</v>
      </c>
      <c r="F186" s="4" t="s">
        <v>33</v>
      </c>
      <c r="G186" s="14">
        <v>1000000</v>
      </c>
      <c r="H186" s="185"/>
    </row>
    <row r="187" spans="1:8" s="18" customFormat="1" ht="84" customHeight="1" x14ac:dyDescent="0.2">
      <c r="A187" s="34" t="s">
        <v>158</v>
      </c>
      <c r="B187" s="4" t="s">
        <v>108</v>
      </c>
      <c r="C187" s="4" t="s">
        <v>62</v>
      </c>
      <c r="D187" s="4" t="s">
        <v>17</v>
      </c>
      <c r="E187" s="4" t="s">
        <v>159</v>
      </c>
      <c r="F187" s="4"/>
      <c r="G187" s="13">
        <f>G188</f>
        <v>3409717</v>
      </c>
      <c r="H187" s="16"/>
    </row>
    <row r="188" spans="1:8" s="18" customFormat="1" ht="77.25" customHeight="1" x14ac:dyDescent="0.2">
      <c r="A188" s="34" t="s">
        <v>160</v>
      </c>
      <c r="B188" s="4" t="s">
        <v>108</v>
      </c>
      <c r="C188" s="4" t="s">
        <v>62</v>
      </c>
      <c r="D188" s="4" t="s">
        <v>17</v>
      </c>
      <c r="E188" s="4" t="s">
        <v>162</v>
      </c>
      <c r="F188" s="4"/>
      <c r="G188" s="13">
        <f>G189</f>
        <v>3409717</v>
      </c>
      <c r="H188" s="16"/>
    </row>
    <row r="189" spans="1:8" s="18" customFormat="1" ht="38.25" x14ac:dyDescent="0.2">
      <c r="A189" s="34" t="s">
        <v>109</v>
      </c>
      <c r="B189" s="4" t="s">
        <v>108</v>
      </c>
      <c r="C189" s="4" t="s">
        <v>62</v>
      </c>
      <c r="D189" s="4" t="s">
        <v>17</v>
      </c>
      <c r="E189" s="4" t="s">
        <v>163</v>
      </c>
      <c r="F189" s="4"/>
      <c r="G189" s="13">
        <f>G190</f>
        <v>3409717</v>
      </c>
      <c r="H189" s="16"/>
    </row>
    <row r="190" spans="1:8" s="18" customFormat="1" ht="25.5" x14ac:dyDescent="0.2">
      <c r="A190" s="37" t="s">
        <v>141</v>
      </c>
      <c r="B190" s="4" t="s">
        <v>108</v>
      </c>
      <c r="C190" s="4" t="s">
        <v>62</v>
      </c>
      <c r="D190" s="4" t="s">
        <v>17</v>
      </c>
      <c r="E190" s="4" t="s">
        <v>163</v>
      </c>
      <c r="F190" s="4" t="s">
        <v>31</v>
      </c>
      <c r="G190" s="13">
        <f>G191</f>
        <v>3409717</v>
      </c>
      <c r="H190" s="16"/>
    </row>
    <row r="191" spans="1:8" s="18" customFormat="1" ht="25.5" x14ac:dyDescent="0.2">
      <c r="A191" s="37" t="s">
        <v>142</v>
      </c>
      <c r="B191" s="4" t="s">
        <v>108</v>
      </c>
      <c r="C191" s="4" t="s">
        <v>62</v>
      </c>
      <c r="D191" s="4" t="s">
        <v>17</v>
      </c>
      <c r="E191" s="4" t="s">
        <v>163</v>
      </c>
      <c r="F191" s="4" t="s">
        <v>33</v>
      </c>
      <c r="G191" s="14">
        <v>3409717</v>
      </c>
      <c r="H191" s="16"/>
    </row>
    <row r="192" spans="1:8" s="18" customFormat="1" ht="23.25" customHeight="1" x14ac:dyDescent="0.2">
      <c r="A192" s="33" t="s">
        <v>284</v>
      </c>
      <c r="B192" s="6" t="s">
        <v>108</v>
      </c>
      <c r="C192" s="6" t="s">
        <v>62</v>
      </c>
      <c r="D192" s="6" t="s">
        <v>21</v>
      </c>
      <c r="E192" s="6"/>
      <c r="F192" s="6"/>
      <c r="G192" s="15">
        <f>G193</f>
        <v>45638</v>
      </c>
      <c r="H192" s="16"/>
    </row>
    <row r="193" spans="1:8" s="18" customFormat="1" ht="42.75" customHeight="1" x14ac:dyDescent="0.2">
      <c r="A193" s="34" t="s">
        <v>134</v>
      </c>
      <c r="B193" s="4" t="s">
        <v>108</v>
      </c>
      <c r="C193" s="4" t="s">
        <v>62</v>
      </c>
      <c r="D193" s="4" t="s">
        <v>21</v>
      </c>
      <c r="E193" s="4" t="s">
        <v>137</v>
      </c>
      <c r="F193" s="4"/>
      <c r="G193" s="13">
        <f>G194</f>
        <v>45638</v>
      </c>
      <c r="H193" s="16"/>
    </row>
    <row r="194" spans="1:8" s="18" customFormat="1" ht="51" x14ac:dyDescent="0.2">
      <c r="A194" s="34" t="s">
        <v>285</v>
      </c>
      <c r="B194" s="4" t="s">
        <v>108</v>
      </c>
      <c r="C194" s="4" t="s">
        <v>62</v>
      </c>
      <c r="D194" s="4" t="s">
        <v>21</v>
      </c>
      <c r="E194" s="4" t="s">
        <v>286</v>
      </c>
      <c r="F194" s="4"/>
      <c r="G194" s="13">
        <f>G195</f>
        <v>45638</v>
      </c>
      <c r="H194" s="16"/>
    </row>
    <row r="195" spans="1:8" s="18" customFormat="1" ht="89.25" x14ac:dyDescent="0.2">
      <c r="A195" s="34" t="s">
        <v>287</v>
      </c>
      <c r="B195" s="4" t="s">
        <v>108</v>
      </c>
      <c r="C195" s="4" t="s">
        <v>62</v>
      </c>
      <c r="D195" s="4" t="s">
        <v>21</v>
      </c>
      <c r="E195" s="4" t="s">
        <v>288</v>
      </c>
      <c r="F195" s="4"/>
      <c r="G195" s="13">
        <f>G196</f>
        <v>45638</v>
      </c>
      <c r="H195" s="16"/>
    </row>
    <row r="196" spans="1:8" s="18" customFormat="1" x14ac:dyDescent="0.2">
      <c r="A196" s="34" t="s">
        <v>66</v>
      </c>
      <c r="B196" s="4" t="s">
        <v>108</v>
      </c>
      <c r="C196" s="4" t="s">
        <v>62</v>
      </c>
      <c r="D196" s="4" t="s">
        <v>21</v>
      </c>
      <c r="E196" s="4" t="s">
        <v>288</v>
      </c>
      <c r="F196" s="4" t="s">
        <v>78</v>
      </c>
      <c r="G196" s="13">
        <f>G197</f>
        <v>45638</v>
      </c>
      <c r="H196" s="16"/>
    </row>
    <row r="197" spans="1:8" s="18" customFormat="1" x14ac:dyDescent="0.2">
      <c r="A197" s="34" t="s">
        <v>67</v>
      </c>
      <c r="B197" s="4" t="s">
        <v>108</v>
      </c>
      <c r="C197" s="4" t="s">
        <v>62</v>
      </c>
      <c r="D197" s="4" t="s">
        <v>21</v>
      </c>
      <c r="E197" s="4" t="s">
        <v>288</v>
      </c>
      <c r="F197" s="4" t="s">
        <v>79</v>
      </c>
      <c r="G197" s="14">
        <v>45638</v>
      </c>
      <c r="H197" s="16"/>
    </row>
    <row r="198" spans="1:8" s="18" customFormat="1" ht="16.5" customHeight="1" x14ac:dyDescent="0.2">
      <c r="A198" s="33" t="s">
        <v>68</v>
      </c>
      <c r="B198" s="4" t="s">
        <v>108</v>
      </c>
      <c r="C198" s="5" t="s">
        <v>62</v>
      </c>
      <c r="D198" s="5" t="s">
        <v>27</v>
      </c>
      <c r="E198" s="5"/>
      <c r="F198" s="5"/>
      <c r="G198" s="15">
        <f>G199</f>
        <v>31828863</v>
      </c>
      <c r="H198" s="16"/>
    </row>
    <row r="199" spans="1:8" s="18" customFormat="1" ht="24" customHeight="1" x14ac:dyDescent="0.2">
      <c r="A199" s="34" t="s">
        <v>231</v>
      </c>
      <c r="B199" s="4" t="s">
        <v>108</v>
      </c>
      <c r="C199" s="7" t="s">
        <v>62</v>
      </c>
      <c r="D199" s="7" t="s">
        <v>27</v>
      </c>
      <c r="E199" s="7" t="s">
        <v>234</v>
      </c>
      <c r="F199" s="7"/>
      <c r="G199" s="13">
        <f>G200+G204+G208+G217</f>
        <v>31828863</v>
      </c>
      <c r="H199" s="16"/>
    </row>
    <row r="200" spans="1:8" s="18" customFormat="1" ht="25.5" customHeight="1" x14ac:dyDescent="0.2">
      <c r="A200" s="34" t="s">
        <v>237</v>
      </c>
      <c r="B200" s="4" t="s">
        <v>108</v>
      </c>
      <c r="C200" s="4" t="s">
        <v>62</v>
      </c>
      <c r="D200" s="4" t="s">
        <v>27</v>
      </c>
      <c r="E200" s="7" t="s">
        <v>238</v>
      </c>
      <c r="F200" s="7"/>
      <c r="G200" s="13">
        <f>G201</f>
        <v>17439023</v>
      </c>
      <c r="H200" s="16"/>
    </row>
    <row r="201" spans="1:8" s="18" customFormat="1" ht="38.25" x14ac:dyDescent="0.2">
      <c r="A201" s="34" t="s">
        <v>233</v>
      </c>
      <c r="B201" s="4" t="s">
        <v>108</v>
      </c>
      <c r="C201" s="4" t="s">
        <v>62</v>
      </c>
      <c r="D201" s="4" t="s">
        <v>27</v>
      </c>
      <c r="E201" s="4" t="s">
        <v>239</v>
      </c>
      <c r="F201" s="4"/>
      <c r="G201" s="13">
        <f>G202</f>
        <v>17439023</v>
      </c>
      <c r="H201" s="16"/>
    </row>
    <row r="202" spans="1:8" s="17" customFormat="1" ht="25.5" x14ac:dyDescent="0.2">
      <c r="A202" s="37" t="s">
        <v>141</v>
      </c>
      <c r="B202" s="4" t="s">
        <v>108</v>
      </c>
      <c r="C202" s="4" t="s">
        <v>62</v>
      </c>
      <c r="D202" s="4" t="s">
        <v>27</v>
      </c>
      <c r="E202" s="4" t="s">
        <v>239</v>
      </c>
      <c r="F202" s="4" t="s">
        <v>31</v>
      </c>
      <c r="G202" s="13">
        <f>G203</f>
        <v>17439023</v>
      </c>
      <c r="H202" s="16"/>
    </row>
    <row r="203" spans="1:8" s="17" customFormat="1" ht="25.5" x14ac:dyDescent="0.2">
      <c r="A203" s="37" t="s">
        <v>142</v>
      </c>
      <c r="B203" s="4" t="s">
        <v>108</v>
      </c>
      <c r="C203" s="4" t="s">
        <v>62</v>
      </c>
      <c r="D203" s="4" t="s">
        <v>27</v>
      </c>
      <c r="E203" s="4" t="s">
        <v>239</v>
      </c>
      <c r="F203" s="4" t="s">
        <v>33</v>
      </c>
      <c r="G203" s="14">
        <v>17439023</v>
      </c>
      <c r="H203" s="16"/>
    </row>
    <row r="204" spans="1:8" s="18" customFormat="1" ht="35.25" customHeight="1" x14ac:dyDescent="0.2">
      <c r="A204" s="34" t="s">
        <v>241</v>
      </c>
      <c r="B204" s="4" t="s">
        <v>108</v>
      </c>
      <c r="C204" s="4" t="s">
        <v>62</v>
      </c>
      <c r="D204" s="4" t="s">
        <v>27</v>
      </c>
      <c r="E204" s="7" t="s">
        <v>240</v>
      </c>
      <c r="F204" s="7"/>
      <c r="G204" s="13">
        <f>G205</f>
        <v>2805379</v>
      </c>
      <c r="H204" s="16"/>
    </row>
    <row r="205" spans="1:8" s="18" customFormat="1" ht="38.25" x14ac:dyDescent="0.2">
      <c r="A205" s="34" t="s">
        <v>233</v>
      </c>
      <c r="B205" s="4" t="s">
        <v>108</v>
      </c>
      <c r="C205" s="4" t="s">
        <v>62</v>
      </c>
      <c r="D205" s="4" t="s">
        <v>27</v>
      </c>
      <c r="E205" s="4" t="s">
        <v>244</v>
      </c>
      <c r="F205" s="4"/>
      <c r="G205" s="13">
        <f>G206</f>
        <v>2805379</v>
      </c>
      <c r="H205" s="16"/>
    </row>
    <row r="206" spans="1:8" s="17" customFormat="1" ht="25.5" x14ac:dyDescent="0.2">
      <c r="A206" s="37" t="s">
        <v>141</v>
      </c>
      <c r="B206" s="4" t="s">
        <v>108</v>
      </c>
      <c r="C206" s="4" t="s">
        <v>62</v>
      </c>
      <c r="D206" s="4" t="s">
        <v>27</v>
      </c>
      <c r="E206" s="4" t="s">
        <v>244</v>
      </c>
      <c r="F206" s="4" t="s">
        <v>31</v>
      </c>
      <c r="G206" s="13">
        <f>G207</f>
        <v>2805379</v>
      </c>
      <c r="H206" s="16"/>
    </row>
    <row r="207" spans="1:8" s="17" customFormat="1" ht="25.5" x14ac:dyDescent="0.2">
      <c r="A207" s="37" t="s">
        <v>142</v>
      </c>
      <c r="B207" s="4" t="s">
        <v>108</v>
      </c>
      <c r="C207" s="4" t="s">
        <v>62</v>
      </c>
      <c r="D207" s="4" t="s">
        <v>27</v>
      </c>
      <c r="E207" s="4" t="s">
        <v>244</v>
      </c>
      <c r="F207" s="4" t="s">
        <v>33</v>
      </c>
      <c r="G207" s="14">
        <v>2805379</v>
      </c>
      <c r="H207" s="16"/>
    </row>
    <row r="208" spans="1:8" s="18" customFormat="1" ht="29.25" customHeight="1" x14ac:dyDescent="0.2">
      <c r="A208" s="34" t="s">
        <v>243</v>
      </c>
      <c r="B208" s="4" t="s">
        <v>108</v>
      </c>
      <c r="C208" s="4" t="s">
        <v>62</v>
      </c>
      <c r="D208" s="4" t="s">
        <v>27</v>
      </c>
      <c r="E208" s="7" t="s">
        <v>242</v>
      </c>
      <c r="F208" s="7"/>
      <c r="G208" s="13">
        <f>G209+G212</f>
        <v>11584461</v>
      </c>
      <c r="H208" s="16"/>
    </row>
    <row r="209" spans="1:8" s="18" customFormat="1" ht="51" hidden="1" outlineLevel="1" x14ac:dyDescent="0.2">
      <c r="A209" s="34" t="s">
        <v>247</v>
      </c>
      <c r="B209" s="4" t="s">
        <v>108</v>
      </c>
      <c r="C209" s="4" t="s">
        <v>62</v>
      </c>
      <c r="D209" s="4" t="s">
        <v>27</v>
      </c>
      <c r="E209" s="4" t="s">
        <v>245</v>
      </c>
      <c r="F209" s="4"/>
      <c r="G209" s="13">
        <f>G210</f>
        <v>0</v>
      </c>
      <c r="H209" s="16"/>
    </row>
    <row r="210" spans="1:8" s="17" customFormat="1" ht="25.5" hidden="1" outlineLevel="1" x14ac:dyDescent="0.2">
      <c r="A210" s="37" t="s">
        <v>141</v>
      </c>
      <c r="B210" s="4" t="s">
        <v>108</v>
      </c>
      <c r="C210" s="4" t="s">
        <v>62</v>
      </c>
      <c r="D210" s="4" t="s">
        <v>27</v>
      </c>
      <c r="E210" s="4" t="s">
        <v>245</v>
      </c>
      <c r="F210" s="4" t="s">
        <v>31</v>
      </c>
      <c r="G210" s="13">
        <f>G211</f>
        <v>0</v>
      </c>
      <c r="H210" s="16"/>
    </row>
    <row r="211" spans="1:8" s="17" customFormat="1" ht="25.5" hidden="1" outlineLevel="1" x14ac:dyDescent="0.2">
      <c r="A211" s="37" t="s">
        <v>142</v>
      </c>
      <c r="B211" s="4" t="s">
        <v>108</v>
      </c>
      <c r="C211" s="4" t="s">
        <v>62</v>
      </c>
      <c r="D211" s="4" t="s">
        <v>27</v>
      </c>
      <c r="E211" s="4" t="s">
        <v>245</v>
      </c>
      <c r="F211" s="4" t="s">
        <v>33</v>
      </c>
      <c r="G211" s="14"/>
      <c r="H211" s="16"/>
    </row>
    <row r="212" spans="1:8" s="18" customFormat="1" ht="38.25" collapsed="1" x14ac:dyDescent="0.2">
      <c r="A212" s="34" t="s">
        <v>233</v>
      </c>
      <c r="B212" s="4" t="s">
        <v>108</v>
      </c>
      <c r="C212" s="4" t="s">
        <v>62</v>
      </c>
      <c r="D212" s="4" t="s">
        <v>27</v>
      </c>
      <c r="E212" s="4" t="s">
        <v>246</v>
      </c>
      <c r="F212" s="4"/>
      <c r="G212" s="13">
        <f>G213+G215</f>
        <v>11584461</v>
      </c>
      <c r="H212" s="16"/>
    </row>
    <row r="213" spans="1:8" s="17" customFormat="1" ht="25.5" x14ac:dyDescent="0.2">
      <c r="A213" s="37" t="s">
        <v>141</v>
      </c>
      <c r="B213" s="4" t="s">
        <v>108</v>
      </c>
      <c r="C213" s="4" t="s">
        <v>62</v>
      </c>
      <c r="D213" s="4" t="s">
        <v>27</v>
      </c>
      <c r="E213" s="4" t="s">
        <v>246</v>
      </c>
      <c r="F213" s="4" t="s">
        <v>31</v>
      </c>
      <c r="G213" s="13">
        <f>G214</f>
        <v>8200498</v>
      </c>
      <c r="H213" s="16"/>
    </row>
    <row r="214" spans="1:8" s="17" customFormat="1" ht="25.5" x14ac:dyDescent="0.2">
      <c r="A214" s="37" t="s">
        <v>142</v>
      </c>
      <c r="B214" s="4" t="s">
        <v>108</v>
      </c>
      <c r="C214" s="4" t="s">
        <v>62</v>
      </c>
      <c r="D214" s="4" t="s">
        <v>27</v>
      </c>
      <c r="E214" s="4" t="s">
        <v>246</v>
      </c>
      <c r="F214" s="4" t="s">
        <v>33</v>
      </c>
      <c r="G214" s="14">
        <f>15405498-7205000</f>
        <v>8200498</v>
      </c>
      <c r="H214" s="16"/>
    </row>
    <row r="215" spans="1:8" s="17" customFormat="1" ht="25.5" x14ac:dyDescent="0.2">
      <c r="A215" s="35" t="s">
        <v>145</v>
      </c>
      <c r="B215" s="4" t="s">
        <v>108</v>
      </c>
      <c r="C215" s="4" t="s">
        <v>62</v>
      </c>
      <c r="D215" s="4" t="s">
        <v>27</v>
      </c>
      <c r="E215" s="4" t="s">
        <v>246</v>
      </c>
      <c r="F215" s="4" t="s">
        <v>45</v>
      </c>
      <c r="G215" s="13">
        <f>G216</f>
        <v>3383963</v>
      </c>
      <c r="H215" s="16"/>
    </row>
    <row r="216" spans="1:8" s="17" customFormat="1" x14ac:dyDescent="0.2">
      <c r="A216" s="35" t="s">
        <v>44</v>
      </c>
      <c r="B216" s="4" t="s">
        <v>108</v>
      </c>
      <c r="C216" s="4" t="s">
        <v>62</v>
      </c>
      <c r="D216" s="4" t="s">
        <v>27</v>
      </c>
      <c r="E216" s="4" t="s">
        <v>246</v>
      </c>
      <c r="F216" s="4" t="s">
        <v>72</v>
      </c>
      <c r="G216" s="14">
        <f>6602963-3219000</f>
        <v>3383963</v>
      </c>
      <c r="H216" s="16"/>
    </row>
    <row r="217" spans="1:8" s="18" customFormat="1" ht="45" hidden="1" customHeight="1" outlineLevel="1" x14ac:dyDescent="0.2">
      <c r="A217" s="34" t="s">
        <v>250</v>
      </c>
      <c r="B217" s="4" t="s">
        <v>108</v>
      </c>
      <c r="C217" s="4" t="s">
        <v>62</v>
      </c>
      <c r="D217" s="4" t="s">
        <v>27</v>
      </c>
      <c r="E217" s="7" t="s">
        <v>248</v>
      </c>
      <c r="F217" s="7"/>
      <c r="G217" s="13">
        <f>G218</f>
        <v>0</v>
      </c>
      <c r="H217" s="16"/>
    </row>
    <row r="218" spans="1:8" s="18" customFormat="1" ht="38.25" hidden="1" outlineLevel="1" x14ac:dyDescent="0.2">
      <c r="A218" s="34" t="s">
        <v>233</v>
      </c>
      <c r="B218" s="4" t="s">
        <v>108</v>
      </c>
      <c r="C218" s="4" t="s">
        <v>62</v>
      </c>
      <c r="D218" s="4" t="s">
        <v>27</v>
      </c>
      <c r="E218" s="4" t="s">
        <v>249</v>
      </c>
      <c r="F218" s="4"/>
      <c r="G218" s="13">
        <f>G219</f>
        <v>0</v>
      </c>
      <c r="H218" s="16"/>
    </row>
    <row r="219" spans="1:8" s="17" customFormat="1" ht="25.5" hidden="1" outlineLevel="1" x14ac:dyDescent="0.2">
      <c r="A219" s="37" t="s">
        <v>141</v>
      </c>
      <c r="B219" s="4" t="s">
        <v>108</v>
      </c>
      <c r="C219" s="4" t="s">
        <v>62</v>
      </c>
      <c r="D219" s="4" t="s">
        <v>27</v>
      </c>
      <c r="E219" s="4" t="s">
        <v>249</v>
      </c>
      <c r="F219" s="4" t="s">
        <v>31</v>
      </c>
      <c r="G219" s="13">
        <f>G220</f>
        <v>0</v>
      </c>
      <c r="H219" s="16"/>
    </row>
    <row r="220" spans="1:8" s="17" customFormat="1" ht="25.5" hidden="1" outlineLevel="1" x14ac:dyDescent="0.2">
      <c r="A220" s="37" t="s">
        <v>142</v>
      </c>
      <c r="B220" s="4" t="s">
        <v>108</v>
      </c>
      <c r="C220" s="4" t="s">
        <v>62</v>
      </c>
      <c r="D220" s="4" t="s">
        <v>27</v>
      </c>
      <c r="E220" s="4" t="s">
        <v>249</v>
      </c>
      <c r="F220" s="4" t="s">
        <v>33</v>
      </c>
      <c r="G220" s="14"/>
      <c r="H220" s="16"/>
    </row>
    <row r="221" spans="1:8" s="18" customFormat="1" ht="15.75" customHeight="1" collapsed="1" x14ac:dyDescent="0.2">
      <c r="A221" s="33" t="s">
        <v>89</v>
      </c>
      <c r="B221" s="6" t="s">
        <v>108</v>
      </c>
      <c r="C221" s="6" t="s">
        <v>69</v>
      </c>
      <c r="D221" s="6"/>
      <c r="E221" s="10"/>
      <c r="F221" s="10"/>
      <c r="G221" s="15">
        <f>G222</f>
        <v>1925000</v>
      </c>
      <c r="H221" s="16"/>
    </row>
    <row r="222" spans="1:8" s="17" customFormat="1" ht="16.5" customHeight="1" x14ac:dyDescent="0.2">
      <c r="A222" s="33" t="s">
        <v>70</v>
      </c>
      <c r="B222" s="6" t="s">
        <v>108</v>
      </c>
      <c r="C222" s="6" t="s">
        <v>69</v>
      </c>
      <c r="D222" s="6" t="s">
        <v>69</v>
      </c>
      <c r="E222" s="10"/>
      <c r="F222" s="10"/>
      <c r="G222" s="15">
        <f>G223+G228</f>
        <v>1925000</v>
      </c>
      <c r="H222" s="19"/>
    </row>
    <row r="223" spans="1:8" s="18" customFormat="1" ht="42.75" customHeight="1" x14ac:dyDescent="0.2">
      <c r="A223" s="34" t="s">
        <v>251</v>
      </c>
      <c r="B223" s="4" t="s">
        <v>108</v>
      </c>
      <c r="C223" s="4" t="s">
        <v>69</v>
      </c>
      <c r="D223" s="4" t="s">
        <v>69</v>
      </c>
      <c r="E223" s="7" t="s">
        <v>252</v>
      </c>
      <c r="F223" s="2"/>
      <c r="G223" s="13">
        <f>G224</f>
        <v>1800000</v>
      </c>
      <c r="H223" s="16"/>
    </row>
    <row r="224" spans="1:8" s="18" customFormat="1" ht="45.75" customHeight="1" x14ac:dyDescent="0.2">
      <c r="A224" s="34" t="s">
        <v>254</v>
      </c>
      <c r="B224" s="4" t="s">
        <v>108</v>
      </c>
      <c r="C224" s="4" t="s">
        <v>69</v>
      </c>
      <c r="D224" s="4" t="s">
        <v>69</v>
      </c>
      <c r="E224" s="7" t="s">
        <v>253</v>
      </c>
      <c r="F224" s="2"/>
      <c r="G224" s="13">
        <f>G225</f>
        <v>1800000</v>
      </c>
      <c r="H224" s="16"/>
    </row>
    <row r="225" spans="1:8" s="18" customFormat="1" ht="51" customHeight="1" x14ac:dyDescent="0.2">
      <c r="A225" s="34" t="s">
        <v>256</v>
      </c>
      <c r="B225" s="4" t="s">
        <v>108</v>
      </c>
      <c r="C225" s="4" t="s">
        <v>69</v>
      </c>
      <c r="D225" s="4" t="s">
        <v>69</v>
      </c>
      <c r="E225" s="7" t="s">
        <v>255</v>
      </c>
      <c r="F225" s="2"/>
      <c r="G225" s="13">
        <f>G226</f>
        <v>1800000</v>
      </c>
      <c r="H225" s="16"/>
    </row>
    <row r="226" spans="1:8" s="18" customFormat="1" ht="24.75" customHeight="1" x14ac:dyDescent="0.2">
      <c r="A226" s="37" t="s">
        <v>141</v>
      </c>
      <c r="B226" s="4" t="s">
        <v>108</v>
      </c>
      <c r="C226" s="4" t="s">
        <v>69</v>
      </c>
      <c r="D226" s="4" t="s">
        <v>69</v>
      </c>
      <c r="E226" s="7" t="s">
        <v>255</v>
      </c>
      <c r="F226" s="2">
        <v>200</v>
      </c>
      <c r="G226" s="13">
        <f>G227</f>
        <v>1800000</v>
      </c>
      <c r="H226" s="16"/>
    </row>
    <row r="227" spans="1:8" s="18" customFormat="1" ht="24.75" customHeight="1" x14ac:dyDescent="0.2">
      <c r="A227" s="37" t="s">
        <v>142</v>
      </c>
      <c r="B227" s="4" t="s">
        <v>108</v>
      </c>
      <c r="C227" s="4" t="s">
        <v>69</v>
      </c>
      <c r="D227" s="4" t="s">
        <v>69</v>
      </c>
      <c r="E227" s="7" t="s">
        <v>255</v>
      </c>
      <c r="F227" s="2">
        <v>240</v>
      </c>
      <c r="G227" s="14">
        <f>2000000-200000</f>
        <v>1800000</v>
      </c>
      <c r="H227" s="16"/>
    </row>
    <row r="228" spans="1:8" s="18" customFormat="1" ht="54.75" customHeight="1" x14ac:dyDescent="0.2">
      <c r="A228" s="35" t="s">
        <v>257</v>
      </c>
      <c r="B228" s="4" t="s">
        <v>108</v>
      </c>
      <c r="C228" s="4" t="s">
        <v>69</v>
      </c>
      <c r="D228" s="4" t="s">
        <v>69</v>
      </c>
      <c r="E228" s="7" t="s">
        <v>260</v>
      </c>
      <c r="F228" s="2"/>
      <c r="G228" s="13">
        <f>G229</f>
        <v>125000</v>
      </c>
      <c r="H228" s="16"/>
    </row>
    <row r="229" spans="1:8" s="18" customFormat="1" ht="54.75" customHeight="1" x14ac:dyDescent="0.2">
      <c r="A229" s="35" t="s">
        <v>258</v>
      </c>
      <c r="B229" s="4" t="s">
        <v>108</v>
      </c>
      <c r="C229" s="4" t="s">
        <v>69</v>
      </c>
      <c r="D229" s="4" t="s">
        <v>69</v>
      </c>
      <c r="E229" s="7" t="s">
        <v>261</v>
      </c>
      <c r="F229" s="2"/>
      <c r="G229" s="13">
        <f>G230</f>
        <v>125000</v>
      </c>
      <c r="H229" s="16"/>
    </row>
    <row r="230" spans="1:8" s="18" customFormat="1" ht="58.5" customHeight="1" x14ac:dyDescent="0.2">
      <c r="A230" s="35" t="s">
        <v>259</v>
      </c>
      <c r="B230" s="4" t="s">
        <v>108</v>
      </c>
      <c r="C230" s="4" t="s">
        <v>69</v>
      </c>
      <c r="D230" s="4" t="s">
        <v>69</v>
      </c>
      <c r="E230" s="7" t="s">
        <v>262</v>
      </c>
      <c r="F230" s="2"/>
      <c r="G230" s="13">
        <f>G231</f>
        <v>125000</v>
      </c>
      <c r="H230" s="16"/>
    </row>
    <row r="231" spans="1:8" s="18" customFormat="1" ht="25.5" x14ac:dyDescent="0.2">
      <c r="A231" s="37" t="s">
        <v>141</v>
      </c>
      <c r="B231" s="4" t="s">
        <v>108</v>
      </c>
      <c r="C231" s="4" t="s">
        <v>69</v>
      </c>
      <c r="D231" s="4" t="s">
        <v>69</v>
      </c>
      <c r="E231" s="7" t="s">
        <v>262</v>
      </c>
      <c r="F231" s="2">
        <v>200</v>
      </c>
      <c r="G231" s="13">
        <f>G232</f>
        <v>125000</v>
      </c>
      <c r="H231" s="16"/>
    </row>
    <row r="232" spans="1:8" s="18" customFormat="1" ht="25.5" x14ac:dyDescent="0.2">
      <c r="A232" s="37" t="s">
        <v>142</v>
      </c>
      <c r="B232" s="4" t="s">
        <v>108</v>
      </c>
      <c r="C232" s="4" t="s">
        <v>69</v>
      </c>
      <c r="D232" s="4" t="s">
        <v>69</v>
      </c>
      <c r="E232" s="7" t="s">
        <v>262</v>
      </c>
      <c r="F232" s="2">
        <v>240</v>
      </c>
      <c r="G232" s="14">
        <v>125000</v>
      </c>
      <c r="H232" s="16"/>
    </row>
    <row r="233" spans="1:8" s="18" customFormat="1" ht="20.25" customHeight="1" x14ac:dyDescent="0.2">
      <c r="A233" s="33" t="s">
        <v>92</v>
      </c>
      <c r="B233" s="6" t="s">
        <v>108</v>
      </c>
      <c r="C233" s="6" t="s">
        <v>58</v>
      </c>
      <c r="D233" s="6"/>
      <c r="E233" s="6"/>
      <c r="F233" s="6"/>
      <c r="G233" s="15">
        <f>G234</f>
        <v>19222246.100000001</v>
      </c>
      <c r="H233" s="16"/>
    </row>
    <row r="234" spans="1:8" s="18" customFormat="1" ht="18" customHeight="1" x14ac:dyDescent="0.2">
      <c r="A234" s="33" t="s">
        <v>71</v>
      </c>
      <c r="B234" s="6" t="s">
        <v>108</v>
      </c>
      <c r="C234" s="6" t="s">
        <v>58</v>
      </c>
      <c r="D234" s="6" t="s">
        <v>17</v>
      </c>
      <c r="E234" s="6"/>
      <c r="F234" s="6"/>
      <c r="G234" s="15">
        <f>G235+G250+G255</f>
        <v>19222246.100000001</v>
      </c>
      <c r="H234" s="16"/>
    </row>
    <row r="235" spans="1:8" s="17" customFormat="1" ht="36" customHeight="1" x14ac:dyDescent="0.2">
      <c r="A235" s="34" t="s">
        <v>251</v>
      </c>
      <c r="B235" s="4" t="s">
        <v>108</v>
      </c>
      <c r="C235" s="4" t="s">
        <v>58</v>
      </c>
      <c r="D235" s="4" t="s">
        <v>17</v>
      </c>
      <c r="E235" s="4" t="s">
        <v>252</v>
      </c>
      <c r="F235" s="4"/>
      <c r="G235" s="13">
        <f>G236+G240</f>
        <v>18447725.600000001</v>
      </c>
      <c r="H235" s="184" t="s">
        <v>105</v>
      </c>
    </row>
    <row r="236" spans="1:8" s="17" customFormat="1" ht="39" customHeight="1" x14ac:dyDescent="0.2">
      <c r="A236" s="34" t="s">
        <v>264</v>
      </c>
      <c r="B236" s="4" t="s">
        <v>108</v>
      </c>
      <c r="C236" s="4" t="s">
        <v>58</v>
      </c>
      <c r="D236" s="4" t="s">
        <v>17</v>
      </c>
      <c r="E236" s="4" t="s">
        <v>263</v>
      </c>
      <c r="F236" s="4"/>
      <c r="G236" s="13">
        <f>G237</f>
        <v>990000</v>
      </c>
      <c r="H236" s="185"/>
    </row>
    <row r="237" spans="1:8" s="18" customFormat="1" ht="49.5" customHeight="1" x14ac:dyDescent="0.2">
      <c r="A237" s="34" t="s">
        <v>256</v>
      </c>
      <c r="B237" s="4" t="s">
        <v>108</v>
      </c>
      <c r="C237" s="4" t="s">
        <v>58</v>
      </c>
      <c r="D237" s="4" t="s">
        <v>17</v>
      </c>
      <c r="E237" s="4" t="s">
        <v>265</v>
      </c>
      <c r="F237" s="4"/>
      <c r="G237" s="13">
        <f>G238</f>
        <v>990000</v>
      </c>
      <c r="H237" s="185"/>
    </row>
    <row r="238" spans="1:8" s="18" customFormat="1" ht="25.5" x14ac:dyDescent="0.2">
      <c r="A238" s="37" t="s">
        <v>141</v>
      </c>
      <c r="B238" s="4" t="s">
        <v>108</v>
      </c>
      <c r="C238" s="4" t="s">
        <v>58</v>
      </c>
      <c r="D238" s="4" t="s">
        <v>17</v>
      </c>
      <c r="E238" s="4" t="s">
        <v>265</v>
      </c>
      <c r="F238" s="4" t="s">
        <v>31</v>
      </c>
      <c r="G238" s="13">
        <f>G239</f>
        <v>990000</v>
      </c>
      <c r="H238" s="185"/>
    </row>
    <row r="239" spans="1:8" s="18" customFormat="1" ht="25.5" x14ac:dyDescent="0.2">
      <c r="A239" s="37" t="s">
        <v>142</v>
      </c>
      <c r="B239" s="4" t="s">
        <v>108</v>
      </c>
      <c r="C239" s="4" t="s">
        <v>58</v>
      </c>
      <c r="D239" s="4" t="s">
        <v>17</v>
      </c>
      <c r="E239" s="4" t="s">
        <v>265</v>
      </c>
      <c r="F239" s="4" t="s">
        <v>33</v>
      </c>
      <c r="G239" s="14">
        <f>2000000-1010000</f>
        <v>990000</v>
      </c>
      <c r="H239" s="185"/>
    </row>
    <row r="240" spans="1:8" s="17" customFormat="1" ht="38.25" customHeight="1" x14ac:dyDescent="0.2">
      <c r="A240" s="34" t="s">
        <v>266</v>
      </c>
      <c r="B240" s="4" t="s">
        <v>108</v>
      </c>
      <c r="C240" s="4" t="s">
        <v>58</v>
      </c>
      <c r="D240" s="4" t="s">
        <v>17</v>
      </c>
      <c r="E240" s="4" t="s">
        <v>267</v>
      </c>
      <c r="F240" s="4"/>
      <c r="G240" s="13">
        <f>G241+G244+G247</f>
        <v>17457725.600000001</v>
      </c>
      <c r="H240" s="21"/>
    </row>
    <row r="241" spans="1:8" s="18" customFormat="1" ht="77.25" customHeight="1" x14ac:dyDescent="0.2">
      <c r="A241" s="34" t="s">
        <v>268</v>
      </c>
      <c r="B241" s="4" t="s">
        <v>108</v>
      </c>
      <c r="C241" s="4" t="s">
        <v>58</v>
      </c>
      <c r="D241" s="4" t="s">
        <v>17</v>
      </c>
      <c r="E241" s="4" t="s">
        <v>269</v>
      </c>
      <c r="F241" s="4"/>
      <c r="G241" s="13">
        <f>G242</f>
        <v>15083572.960000001</v>
      </c>
      <c r="H241" s="21"/>
    </row>
    <row r="242" spans="1:8" s="18" customFormat="1" ht="25.5" x14ac:dyDescent="0.2">
      <c r="A242" s="35" t="s">
        <v>145</v>
      </c>
      <c r="B242" s="4" t="s">
        <v>108</v>
      </c>
      <c r="C242" s="4" t="s">
        <v>58</v>
      </c>
      <c r="D242" s="4" t="s">
        <v>17</v>
      </c>
      <c r="E242" s="4" t="s">
        <v>269</v>
      </c>
      <c r="F242" s="4" t="s">
        <v>45</v>
      </c>
      <c r="G242" s="13">
        <f>G243</f>
        <v>15083572.960000001</v>
      </c>
      <c r="H242" s="21"/>
    </row>
    <row r="243" spans="1:8" s="18" customFormat="1" x14ac:dyDescent="0.2">
      <c r="A243" s="35" t="s">
        <v>44</v>
      </c>
      <c r="B243" s="4" t="s">
        <v>108</v>
      </c>
      <c r="C243" s="4" t="s">
        <v>58</v>
      </c>
      <c r="D243" s="4" t="s">
        <v>17</v>
      </c>
      <c r="E243" s="4" t="s">
        <v>269</v>
      </c>
      <c r="F243" s="4" t="s">
        <v>72</v>
      </c>
      <c r="G243" s="14">
        <f>14383572.96+700000</f>
        <v>15083572.960000001</v>
      </c>
      <c r="H243" s="16"/>
    </row>
    <row r="244" spans="1:8" s="18" customFormat="1" ht="91.5" customHeight="1" x14ac:dyDescent="0.2">
      <c r="A244" s="34" t="s">
        <v>270</v>
      </c>
      <c r="B244" s="4" t="s">
        <v>108</v>
      </c>
      <c r="C244" s="4" t="s">
        <v>58</v>
      </c>
      <c r="D244" s="4" t="s">
        <v>17</v>
      </c>
      <c r="E244" s="4" t="s">
        <v>273</v>
      </c>
      <c r="F244" s="4"/>
      <c r="G244" s="13">
        <f>G245</f>
        <v>2255445</v>
      </c>
      <c r="H244" s="21"/>
    </row>
    <row r="245" spans="1:8" s="18" customFormat="1" ht="25.5" x14ac:dyDescent="0.2">
      <c r="A245" s="35" t="s">
        <v>145</v>
      </c>
      <c r="B245" s="4" t="s">
        <v>108</v>
      </c>
      <c r="C245" s="4" t="s">
        <v>58</v>
      </c>
      <c r="D245" s="4" t="s">
        <v>17</v>
      </c>
      <c r="E245" s="4" t="s">
        <v>273</v>
      </c>
      <c r="F245" s="4" t="s">
        <v>45</v>
      </c>
      <c r="G245" s="13">
        <f>G246</f>
        <v>2255445</v>
      </c>
      <c r="H245" s="21"/>
    </row>
    <row r="246" spans="1:8" s="18" customFormat="1" x14ac:dyDescent="0.2">
      <c r="A246" s="35" t="s">
        <v>44</v>
      </c>
      <c r="B246" s="4" t="s">
        <v>108</v>
      </c>
      <c r="C246" s="4" t="s">
        <v>58</v>
      </c>
      <c r="D246" s="4" t="s">
        <v>17</v>
      </c>
      <c r="E246" s="4" t="s">
        <v>273</v>
      </c>
      <c r="F246" s="4" t="s">
        <v>72</v>
      </c>
      <c r="G246" s="14">
        <v>2255445</v>
      </c>
      <c r="H246" s="16"/>
    </row>
    <row r="247" spans="1:8" s="18" customFormat="1" ht="102.75" customHeight="1" x14ac:dyDescent="0.2">
      <c r="A247" s="34" t="s">
        <v>271</v>
      </c>
      <c r="B247" s="4" t="s">
        <v>108</v>
      </c>
      <c r="C247" s="4" t="s">
        <v>58</v>
      </c>
      <c r="D247" s="4" t="s">
        <v>17</v>
      </c>
      <c r="E247" s="4" t="s">
        <v>272</v>
      </c>
      <c r="F247" s="4"/>
      <c r="G247" s="13">
        <f>G248</f>
        <v>118707.64</v>
      </c>
      <c r="H247" s="21"/>
    </row>
    <row r="248" spans="1:8" s="18" customFormat="1" ht="25.5" x14ac:dyDescent="0.2">
      <c r="A248" s="35" t="s">
        <v>145</v>
      </c>
      <c r="B248" s="4" t="s">
        <v>108</v>
      </c>
      <c r="C248" s="4" t="s">
        <v>58</v>
      </c>
      <c r="D248" s="4" t="s">
        <v>17</v>
      </c>
      <c r="E248" s="4" t="s">
        <v>272</v>
      </c>
      <c r="F248" s="4" t="s">
        <v>45</v>
      </c>
      <c r="G248" s="13">
        <f>G249</f>
        <v>118707.64</v>
      </c>
      <c r="H248" s="21"/>
    </row>
    <row r="249" spans="1:8" s="18" customFormat="1" x14ac:dyDescent="0.2">
      <c r="A249" s="35" t="s">
        <v>44</v>
      </c>
      <c r="B249" s="4" t="s">
        <v>108</v>
      </c>
      <c r="C249" s="4" t="s">
        <v>58</v>
      </c>
      <c r="D249" s="4" t="s">
        <v>17</v>
      </c>
      <c r="E249" s="4" t="s">
        <v>272</v>
      </c>
      <c r="F249" s="4" t="s">
        <v>72</v>
      </c>
      <c r="G249" s="14">
        <v>118707.64</v>
      </c>
      <c r="H249" s="16"/>
    </row>
    <row r="250" spans="1:8" s="18" customFormat="1" ht="51" customHeight="1" x14ac:dyDescent="0.2">
      <c r="A250" s="35" t="s">
        <v>257</v>
      </c>
      <c r="B250" s="4" t="s">
        <v>108</v>
      </c>
      <c r="C250" s="4" t="s">
        <v>58</v>
      </c>
      <c r="D250" s="4" t="s">
        <v>17</v>
      </c>
      <c r="E250" s="7" t="s">
        <v>260</v>
      </c>
      <c r="F250" s="2"/>
      <c r="G250" s="13">
        <f>G251</f>
        <v>90000</v>
      </c>
      <c r="H250" s="16"/>
    </row>
    <row r="251" spans="1:8" s="18" customFormat="1" ht="51" customHeight="1" x14ac:dyDescent="0.2">
      <c r="A251" s="35" t="s">
        <v>258</v>
      </c>
      <c r="B251" s="4" t="s">
        <v>108</v>
      </c>
      <c r="C251" s="4" t="s">
        <v>58</v>
      </c>
      <c r="D251" s="4" t="s">
        <v>17</v>
      </c>
      <c r="E251" s="7" t="s">
        <v>261</v>
      </c>
      <c r="F251" s="2"/>
      <c r="G251" s="13">
        <f>G252</f>
        <v>90000</v>
      </c>
      <c r="H251" s="16"/>
    </row>
    <row r="252" spans="1:8" s="18" customFormat="1" ht="65.25" customHeight="1" x14ac:dyDescent="0.2">
      <c r="A252" s="35" t="s">
        <v>259</v>
      </c>
      <c r="B252" s="4" t="s">
        <v>108</v>
      </c>
      <c r="C252" s="4" t="s">
        <v>58</v>
      </c>
      <c r="D252" s="4" t="s">
        <v>17</v>
      </c>
      <c r="E252" s="7" t="s">
        <v>262</v>
      </c>
      <c r="F252" s="2"/>
      <c r="G252" s="13">
        <f>G253</f>
        <v>90000</v>
      </c>
      <c r="H252" s="16"/>
    </row>
    <row r="253" spans="1:8" s="18" customFormat="1" ht="25.5" x14ac:dyDescent="0.2">
      <c r="A253" s="37" t="s">
        <v>141</v>
      </c>
      <c r="B253" s="4" t="s">
        <v>108</v>
      </c>
      <c r="C253" s="4" t="s">
        <v>58</v>
      </c>
      <c r="D253" s="4" t="s">
        <v>17</v>
      </c>
      <c r="E253" s="7" t="s">
        <v>262</v>
      </c>
      <c r="F253" s="2">
        <v>200</v>
      </c>
      <c r="G253" s="13">
        <f>G254</f>
        <v>90000</v>
      </c>
      <c r="H253" s="16"/>
    </row>
    <row r="254" spans="1:8" s="18" customFormat="1" ht="25.5" x14ac:dyDescent="0.2">
      <c r="A254" s="37" t="s">
        <v>142</v>
      </c>
      <c r="B254" s="4" t="s">
        <v>108</v>
      </c>
      <c r="C254" s="4" t="s">
        <v>58</v>
      </c>
      <c r="D254" s="4" t="s">
        <v>17</v>
      </c>
      <c r="E254" s="7" t="s">
        <v>262</v>
      </c>
      <c r="F254" s="2">
        <v>240</v>
      </c>
      <c r="G254" s="14">
        <v>90000</v>
      </c>
      <c r="H254" s="16"/>
    </row>
    <row r="255" spans="1:8" s="18" customFormat="1" ht="51" customHeight="1" x14ac:dyDescent="0.2">
      <c r="A255" s="34" t="s">
        <v>158</v>
      </c>
      <c r="B255" s="4" t="s">
        <v>108</v>
      </c>
      <c r="C255" s="4" t="s">
        <v>58</v>
      </c>
      <c r="D255" s="4" t="s">
        <v>17</v>
      </c>
      <c r="E255" s="7" t="s">
        <v>159</v>
      </c>
      <c r="F255" s="2"/>
      <c r="G255" s="13">
        <f>G256</f>
        <v>684520.5</v>
      </c>
      <c r="H255" s="16"/>
    </row>
    <row r="256" spans="1:8" s="18" customFormat="1" ht="39" customHeight="1" x14ac:dyDescent="0.2">
      <c r="A256" s="35" t="s">
        <v>6</v>
      </c>
      <c r="B256" s="4" t="s">
        <v>108</v>
      </c>
      <c r="C256" s="4" t="s">
        <v>58</v>
      </c>
      <c r="D256" s="4" t="s">
        <v>17</v>
      </c>
      <c r="E256" s="7" t="s">
        <v>7</v>
      </c>
      <c r="F256" s="2"/>
      <c r="G256" s="13">
        <f>G257</f>
        <v>684520.5</v>
      </c>
      <c r="H256" s="16"/>
    </row>
    <row r="257" spans="1:8" s="18" customFormat="1" ht="65.25" customHeight="1" x14ac:dyDescent="0.2">
      <c r="A257" s="35" t="s">
        <v>161</v>
      </c>
      <c r="B257" s="4" t="s">
        <v>108</v>
      </c>
      <c r="C257" s="4" t="s">
        <v>58</v>
      </c>
      <c r="D257" s="4" t="s">
        <v>17</v>
      </c>
      <c r="E257" s="7" t="s">
        <v>8</v>
      </c>
      <c r="F257" s="2"/>
      <c r="G257" s="13">
        <f>G258</f>
        <v>684520.5</v>
      </c>
      <c r="H257" s="16"/>
    </row>
    <row r="258" spans="1:8" s="18" customFormat="1" ht="25.5" x14ac:dyDescent="0.2">
      <c r="A258" s="35" t="s">
        <v>145</v>
      </c>
      <c r="B258" s="4" t="s">
        <v>108</v>
      </c>
      <c r="C258" s="4" t="s">
        <v>58</v>
      </c>
      <c r="D258" s="4" t="s">
        <v>17</v>
      </c>
      <c r="E258" s="7" t="s">
        <v>8</v>
      </c>
      <c r="F258" s="2">
        <v>600</v>
      </c>
      <c r="G258" s="13">
        <f>G259</f>
        <v>684520.5</v>
      </c>
      <c r="H258" s="16"/>
    </row>
    <row r="259" spans="1:8" s="18" customFormat="1" x14ac:dyDescent="0.2">
      <c r="A259" s="35" t="s">
        <v>44</v>
      </c>
      <c r="B259" s="4" t="s">
        <v>108</v>
      </c>
      <c r="C259" s="4" t="s">
        <v>58</v>
      </c>
      <c r="D259" s="4" t="s">
        <v>17</v>
      </c>
      <c r="E259" s="7" t="s">
        <v>8</v>
      </c>
      <c r="F259" s="2">
        <v>610</v>
      </c>
      <c r="G259" s="13">
        <v>684520.5</v>
      </c>
      <c r="H259" s="16"/>
    </row>
    <row r="260" spans="1:8" s="17" customFormat="1" ht="18.75" customHeight="1" x14ac:dyDescent="0.2">
      <c r="A260" s="41" t="s">
        <v>90</v>
      </c>
      <c r="B260" s="6" t="s">
        <v>108</v>
      </c>
      <c r="C260" s="6" t="s">
        <v>51</v>
      </c>
      <c r="D260" s="6"/>
      <c r="E260" s="6"/>
      <c r="F260" s="6"/>
      <c r="G260" s="15">
        <f t="shared" ref="G260:G265" si="0">G261</f>
        <v>343048</v>
      </c>
      <c r="H260" s="16"/>
    </row>
    <row r="261" spans="1:8" s="17" customFormat="1" x14ac:dyDescent="0.2">
      <c r="A261" s="41" t="s">
        <v>73</v>
      </c>
      <c r="B261" s="6" t="s">
        <v>108</v>
      </c>
      <c r="C261" s="6" t="s">
        <v>51</v>
      </c>
      <c r="D261" s="6" t="s">
        <v>17</v>
      </c>
      <c r="E261" s="6"/>
      <c r="F261" s="6"/>
      <c r="G261" s="15">
        <f t="shared" si="0"/>
        <v>343048</v>
      </c>
      <c r="H261" s="16"/>
    </row>
    <row r="262" spans="1:8" s="18" customFormat="1" ht="54.75" customHeight="1" x14ac:dyDescent="0.2">
      <c r="A262" s="34" t="s">
        <v>150</v>
      </c>
      <c r="B262" s="4" t="s">
        <v>108</v>
      </c>
      <c r="C262" s="4" t="s">
        <v>51</v>
      </c>
      <c r="D262" s="4" t="s">
        <v>17</v>
      </c>
      <c r="E262" s="4" t="s">
        <v>149</v>
      </c>
      <c r="F262" s="4"/>
      <c r="G262" s="13">
        <f t="shared" si="0"/>
        <v>343048</v>
      </c>
      <c r="H262" s="16"/>
    </row>
    <row r="263" spans="1:8" s="18" customFormat="1" ht="30" customHeight="1" x14ac:dyDescent="0.2">
      <c r="A263" s="34" t="s">
        <v>152</v>
      </c>
      <c r="B263" s="4" t="s">
        <v>108</v>
      </c>
      <c r="C263" s="4" t="s">
        <v>51</v>
      </c>
      <c r="D263" s="4" t="s">
        <v>17</v>
      </c>
      <c r="E263" s="4" t="s">
        <v>151</v>
      </c>
      <c r="F263" s="4"/>
      <c r="G263" s="13">
        <f t="shared" si="0"/>
        <v>343048</v>
      </c>
      <c r="H263" s="16"/>
    </row>
    <row r="264" spans="1:8" s="18" customFormat="1" ht="54" customHeight="1" x14ac:dyDescent="0.2">
      <c r="A264" s="38" t="s">
        <v>153</v>
      </c>
      <c r="B264" s="4" t="s">
        <v>108</v>
      </c>
      <c r="C264" s="4" t="s">
        <v>51</v>
      </c>
      <c r="D264" s="4" t="s">
        <v>17</v>
      </c>
      <c r="E264" s="4" t="s">
        <v>154</v>
      </c>
      <c r="F264" s="4"/>
      <c r="G264" s="13">
        <f t="shared" si="0"/>
        <v>343048</v>
      </c>
      <c r="H264" s="16"/>
    </row>
    <row r="265" spans="1:8" s="18" customFormat="1" x14ac:dyDescent="0.2">
      <c r="A265" s="38" t="s">
        <v>74</v>
      </c>
      <c r="B265" s="4" t="s">
        <v>108</v>
      </c>
      <c r="C265" s="4" t="s">
        <v>51</v>
      </c>
      <c r="D265" s="4" t="s">
        <v>17</v>
      </c>
      <c r="E265" s="4" t="s">
        <v>154</v>
      </c>
      <c r="F265" s="4" t="s">
        <v>75</v>
      </c>
      <c r="G265" s="13">
        <f t="shared" si="0"/>
        <v>343048</v>
      </c>
      <c r="H265" s="16"/>
    </row>
    <row r="266" spans="1:8" s="18" customFormat="1" x14ac:dyDescent="0.2">
      <c r="A266" s="38" t="s">
        <v>274</v>
      </c>
      <c r="B266" s="4" t="s">
        <v>108</v>
      </c>
      <c r="C266" s="4" t="s">
        <v>51</v>
      </c>
      <c r="D266" s="4" t="s">
        <v>17</v>
      </c>
      <c r="E266" s="4" t="s">
        <v>154</v>
      </c>
      <c r="F266" s="4" t="s">
        <v>275</v>
      </c>
      <c r="G266" s="14">
        <v>343048</v>
      </c>
      <c r="H266" s="16"/>
    </row>
    <row r="267" spans="1:8" s="18" customFormat="1" ht="18" customHeight="1" x14ac:dyDescent="0.2">
      <c r="A267" s="33" t="s">
        <v>91</v>
      </c>
      <c r="B267" s="6" t="s">
        <v>108</v>
      </c>
      <c r="C267" s="6" t="s">
        <v>37</v>
      </c>
      <c r="D267" s="6"/>
      <c r="E267" s="6"/>
      <c r="F267" s="6"/>
      <c r="G267" s="15">
        <f>G268+G279</f>
        <v>30844799.34</v>
      </c>
      <c r="H267" s="184" t="s">
        <v>106</v>
      </c>
    </row>
    <row r="268" spans="1:8" s="23" customFormat="1" ht="18" customHeight="1" x14ac:dyDescent="0.2">
      <c r="A268" s="42" t="s">
        <v>76</v>
      </c>
      <c r="B268" s="6" t="s">
        <v>108</v>
      </c>
      <c r="C268" s="6" t="s">
        <v>37</v>
      </c>
      <c r="D268" s="6" t="s">
        <v>17</v>
      </c>
      <c r="E268" s="4"/>
      <c r="F268" s="4"/>
      <c r="G268" s="15">
        <f>G269+G274</f>
        <v>30179799.34</v>
      </c>
      <c r="H268" s="185"/>
    </row>
    <row r="269" spans="1:8" s="23" customFormat="1" ht="42.75" customHeight="1" x14ac:dyDescent="0.2">
      <c r="A269" s="34" t="s">
        <v>251</v>
      </c>
      <c r="B269" s="4" t="s">
        <v>108</v>
      </c>
      <c r="C269" s="4" t="s">
        <v>37</v>
      </c>
      <c r="D269" s="4" t="s">
        <v>17</v>
      </c>
      <c r="E269" s="4" t="s">
        <v>252</v>
      </c>
      <c r="F269" s="24"/>
      <c r="G269" s="13">
        <f>G270</f>
        <v>27679799.34</v>
      </c>
      <c r="H269" s="185"/>
    </row>
    <row r="270" spans="1:8" s="23" customFormat="1" ht="40.5" customHeight="1" x14ac:dyDescent="0.2">
      <c r="A270" s="34" t="s">
        <v>266</v>
      </c>
      <c r="B270" s="4" t="s">
        <v>108</v>
      </c>
      <c r="C270" s="4" t="s">
        <v>37</v>
      </c>
      <c r="D270" s="4" t="s">
        <v>17</v>
      </c>
      <c r="E270" s="4" t="s">
        <v>267</v>
      </c>
      <c r="F270" s="24"/>
      <c r="G270" s="13">
        <f>G271</f>
        <v>27679799.34</v>
      </c>
      <c r="H270" s="185"/>
    </row>
    <row r="271" spans="1:8" s="23" customFormat="1" ht="77.25" customHeight="1" x14ac:dyDescent="0.2">
      <c r="A271" s="34" t="s">
        <v>268</v>
      </c>
      <c r="B271" s="4" t="s">
        <v>108</v>
      </c>
      <c r="C271" s="4" t="s">
        <v>37</v>
      </c>
      <c r="D271" s="4" t="s">
        <v>17</v>
      </c>
      <c r="E271" s="4" t="s">
        <v>269</v>
      </c>
      <c r="F271" s="24"/>
      <c r="G271" s="13">
        <f>G272</f>
        <v>27679799.34</v>
      </c>
      <c r="H271" s="185"/>
    </row>
    <row r="272" spans="1:8" s="23" customFormat="1" ht="25.5" x14ac:dyDescent="0.2">
      <c r="A272" s="35" t="s">
        <v>145</v>
      </c>
      <c r="B272" s="4" t="s">
        <v>108</v>
      </c>
      <c r="C272" s="4" t="s">
        <v>37</v>
      </c>
      <c r="D272" s="4" t="s">
        <v>17</v>
      </c>
      <c r="E272" s="4" t="s">
        <v>269</v>
      </c>
      <c r="F272" s="4" t="s">
        <v>45</v>
      </c>
      <c r="G272" s="13">
        <f>G273</f>
        <v>27679799.34</v>
      </c>
      <c r="H272" s="185"/>
    </row>
    <row r="273" spans="1:8" s="23" customFormat="1" x14ac:dyDescent="0.2">
      <c r="A273" s="35" t="s">
        <v>44</v>
      </c>
      <c r="B273" s="4" t="s">
        <v>108</v>
      </c>
      <c r="C273" s="4" t="s">
        <v>37</v>
      </c>
      <c r="D273" s="4" t="s">
        <v>17</v>
      </c>
      <c r="E273" s="4" t="s">
        <v>269</v>
      </c>
      <c r="F273" s="4" t="s">
        <v>72</v>
      </c>
      <c r="G273" s="14">
        <f>26979799.34+700000</f>
        <v>27679799.34</v>
      </c>
      <c r="H273" s="185"/>
    </row>
    <row r="274" spans="1:8" s="18" customFormat="1" ht="51" customHeight="1" x14ac:dyDescent="0.2">
      <c r="A274" s="34" t="s">
        <v>158</v>
      </c>
      <c r="B274" s="4" t="s">
        <v>108</v>
      </c>
      <c r="C274" s="4" t="s">
        <v>37</v>
      </c>
      <c r="D274" s="4" t="s">
        <v>17</v>
      </c>
      <c r="E274" s="7" t="s">
        <v>159</v>
      </c>
      <c r="F274" s="2"/>
      <c r="G274" s="13">
        <f>G275</f>
        <v>2500000</v>
      </c>
      <c r="H274" s="16"/>
    </row>
    <row r="275" spans="1:8" s="18" customFormat="1" ht="39" customHeight="1" x14ac:dyDescent="0.2">
      <c r="A275" s="35" t="s">
        <v>6</v>
      </c>
      <c r="B275" s="4" t="s">
        <v>108</v>
      </c>
      <c r="C275" s="4" t="s">
        <v>37</v>
      </c>
      <c r="D275" s="4" t="s">
        <v>17</v>
      </c>
      <c r="E275" s="7" t="s">
        <v>7</v>
      </c>
      <c r="F275" s="2"/>
      <c r="G275" s="13">
        <f>G276</f>
        <v>2500000</v>
      </c>
      <c r="H275" s="16"/>
    </row>
    <row r="276" spans="1:8" s="18" customFormat="1" ht="65.25" customHeight="1" x14ac:dyDescent="0.2">
      <c r="A276" s="35" t="s">
        <v>161</v>
      </c>
      <c r="B276" s="4" t="s">
        <v>108</v>
      </c>
      <c r="C276" s="4" t="s">
        <v>37</v>
      </c>
      <c r="D276" s="4" t="s">
        <v>17</v>
      </c>
      <c r="E276" s="7" t="s">
        <v>8</v>
      </c>
      <c r="F276" s="2"/>
      <c r="G276" s="13">
        <f>G277</f>
        <v>2500000</v>
      </c>
      <c r="H276" s="16"/>
    </row>
    <row r="277" spans="1:8" s="18" customFormat="1" ht="25.5" x14ac:dyDescent="0.2">
      <c r="A277" s="35" t="s">
        <v>145</v>
      </c>
      <c r="B277" s="4" t="s">
        <v>108</v>
      </c>
      <c r="C277" s="4" t="s">
        <v>37</v>
      </c>
      <c r="D277" s="4" t="s">
        <v>17</v>
      </c>
      <c r="E277" s="7" t="s">
        <v>8</v>
      </c>
      <c r="F277" s="2">
        <v>600</v>
      </c>
      <c r="G277" s="13">
        <f>G278</f>
        <v>2500000</v>
      </c>
      <c r="H277" s="16"/>
    </row>
    <row r="278" spans="1:8" s="18" customFormat="1" x14ac:dyDescent="0.2">
      <c r="A278" s="35" t="s">
        <v>44</v>
      </c>
      <c r="B278" s="4" t="s">
        <v>108</v>
      </c>
      <c r="C278" s="4" t="s">
        <v>37</v>
      </c>
      <c r="D278" s="4" t="s">
        <v>17</v>
      </c>
      <c r="E278" s="7" t="s">
        <v>8</v>
      </c>
      <c r="F278" s="2">
        <v>610</v>
      </c>
      <c r="G278" s="50">
        <v>2500000</v>
      </c>
      <c r="H278" s="16"/>
    </row>
    <row r="279" spans="1:8" s="18" customFormat="1" ht="17.25" customHeight="1" x14ac:dyDescent="0.2">
      <c r="A279" s="33" t="s">
        <v>77</v>
      </c>
      <c r="B279" s="4" t="s">
        <v>108</v>
      </c>
      <c r="C279" s="6" t="s">
        <v>37</v>
      </c>
      <c r="D279" s="6" t="s">
        <v>62</v>
      </c>
      <c r="E279" s="4"/>
      <c r="F279" s="4"/>
      <c r="G279" s="15">
        <f>G280</f>
        <v>665000</v>
      </c>
      <c r="H279" s="16"/>
    </row>
    <row r="280" spans="1:8" s="18" customFormat="1" ht="44.25" customHeight="1" x14ac:dyDescent="0.2">
      <c r="A280" s="34" t="s">
        <v>251</v>
      </c>
      <c r="B280" s="4" t="s">
        <v>108</v>
      </c>
      <c r="C280" s="4" t="s">
        <v>37</v>
      </c>
      <c r="D280" s="4" t="s">
        <v>62</v>
      </c>
      <c r="E280" s="4" t="s">
        <v>252</v>
      </c>
      <c r="F280" s="4"/>
      <c r="G280" s="13">
        <f>G281</f>
        <v>665000</v>
      </c>
      <c r="H280" s="16"/>
    </row>
    <row r="281" spans="1:8" s="18" customFormat="1" ht="53.25" customHeight="1" x14ac:dyDescent="0.2">
      <c r="A281" s="34" t="s">
        <v>278</v>
      </c>
      <c r="B281" s="4" t="s">
        <v>108</v>
      </c>
      <c r="C281" s="4" t="s">
        <v>37</v>
      </c>
      <c r="D281" s="4" t="s">
        <v>62</v>
      </c>
      <c r="E281" s="4" t="s">
        <v>276</v>
      </c>
      <c r="F281" s="4"/>
      <c r="G281" s="13">
        <f>G282</f>
        <v>665000</v>
      </c>
      <c r="H281" s="16"/>
    </row>
    <row r="282" spans="1:8" s="18" customFormat="1" ht="42" customHeight="1" x14ac:dyDescent="0.2">
      <c r="A282" s="34" t="s">
        <v>256</v>
      </c>
      <c r="B282" s="4" t="s">
        <v>108</v>
      </c>
      <c r="C282" s="4" t="s">
        <v>37</v>
      </c>
      <c r="D282" s="4" t="s">
        <v>62</v>
      </c>
      <c r="E282" s="4" t="s">
        <v>277</v>
      </c>
      <c r="F282" s="4"/>
      <c r="G282" s="13">
        <f>G283</f>
        <v>665000</v>
      </c>
      <c r="H282" s="16"/>
    </row>
    <row r="283" spans="1:8" s="23" customFormat="1" ht="25.5" x14ac:dyDescent="0.2">
      <c r="A283" s="37" t="s">
        <v>141</v>
      </c>
      <c r="B283" s="4" t="s">
        <v>108</v>
      </c>
      <c r="C283" s="4" t="s">
        <v>37</v>
      </c>
      <c r="D283" s="4" t="s">
        <v>62</v>
      </c>
      <c r="E283" s="4" t="s">
        <v>277</v>
      </c>
      <c r="F283" s="4" t="s">
        <v>31</v>
      </c>
      <c r="G283" s="13">
        <f>G284</f>
        <v>665000</v>
      </c>
      <c r="H283" s="16"/>
    </row>
    <row r="284" spans="1:8" s="23" customFormat="1" ht="25.5" x14ac:dyDescent="0.2">
      <c r="A284" s="37" t="s">
        <v>142</v>
      </c>
      <c r="B284" s="4" t="s">
        <v>108</v>
      </c>
      <c r="C284" s="4" t="s">
        <v>37</v>
      </c>
      <c r="D284" s="4" t="s">
        <v>62</v>
      </c>
      <c r="E284" s="4" t="s">
        <v>277</v>
      </c>
      <c r="F284" s="4" t="s">
        <v>33</v>
      </c>
      <c r="G284" s="14">
        <v>665000</v>
      </c>
      <c r="H284" s="16"/>
    </row>
    <row r="285" spans="1:8" s="25" customFormat="1" ht="21" customHeight="1" x14ac:dyDescent="0.2">
      <c r="A285" s="183" t="s">
        <v>80</v>
      </c>
      <c r="B285" s="183"/>
      <c r="C285" s="183"/>
      <c r="D285" s="183"/>
      <c r="E285" s="183"/>
      <c r="F285" s="183"/>
      <c r="G285" s="12">
        <f>G11+G86+G129+G180+G221+G233+G260+G267</f>
        <v>233775245</v>
      </c>
      <c r="H285" s="9"/>
    </row>
    <row r="287" spans="1:8" x14ac:dyDescent="0.2">
      <c r="G287" s="49">
        <f>233775245-G285</f>
        <v>0</v>
      </c>
    </row>
    <row r="288" spans="1:8" x14ac:dyDescent="0.2">
      <c r="G288" s="49"/>
    </row>
  </sheetData>
  <autoFilter ref="A9:J285"/>
  <mergeCells count="18">
    <mergeCell ref="H116:H118"/>
    <mergeCell ref="A7:H7"/>
    <mergeCell ref="H123:H125"/>
    <mergeCell ref="H113:H115"/>
    <mergeCell ref="A1:H1"/>
    <mergeCell ref="A2:H2"/>
    <mergeCell ref="A3:H3"/>
    <mergeCell ref="A4:H4"/>
    <mergeCell ref="A6:H6"/>
    <mergeCell ref="A285:F285"/>
    <mergeCell ref="H184:H186"/>
    <mergeCell ref="H119:H121"/>
    <mergeCell ref="H126:H128"/>
    <mergeCell ref="H235:H239"/>
    <mergeCell ref="H267:H273"/>
    <mergeCell ref="H137:H144"/>
    <mergeCell ref="H130:H131"/>
    <mergeCell ref="H134:H135"/>
  </mergeCells>
  <phoneticPr fontId="0" type="noConversion"/>
  <printOptions horizontalCentered="1"/>
  <pageMargins left="0.98425196850393704" right="0.39370078740157483" top="0.78740157480314965" bottom="0.59055118110236227" header="0" footer="0"/>
  <pageSetup paperSize="9" scale="82" orientation="portrait" horizontalDpi="1200" verticalDpi="0" r:id="rId1"/>
  <colBreaks count="1" manualBreakCount="1">
    <brk id="7" max="27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workbookViewId="0">
      <selection activeCell="B39" sqref="B39"/>
    </sheetView>
  </sheetViews>
  <sheetFormatPr defaultRowHeight="15" x14ac:dyDescent="0.25"/>
  <cols>
    <col min="1" max="1" width="15.42578125" customWidth="1"/>
    <col min="2" max="2" width="18.7109375" customWidth="1"/>
    <col min="3" max="3" width="21.85546875" customWidth="1"/>
    <col min="4" max="4" width="15.140625" customWidth="1"/>
  </cols>
  <sheetData>
    <row r="3" spans="1:4" x14ac:dyDescent="0.25">
      <c r="A3" t="s">
        <v>280</v>
      </c>
      <c r="B3" s="27" t="e">
        <f>#REF!</f>
        <v>#REF!</v>
      </c>
      <c r="C3" s="27">
        <v>233775245</v>
      </c>
      <c r="D3" s="27" t="e">
        <f>C3-B3</f>
        <v>#REF!</v>
      </c>
    </row>
    <row r="4" spans="1:4" x14ac:dyDescent="0.25">
      <c r="A4" t="s">
        <v>281</v>
      </c>
      <c r="B4" s="27" t="e">
        <f>#REF!</f>
        <v>#REF!</v>
      </c>
      <c r="C4" s="27">
        <v>233775245</v>
      </c>
      <c r="D4" s="27" t="e">
        <f>C4-B4</f>
        <v>#REF!</v>
      </c>
    </row>
    <row r="5" spans="1:4" x14ac:dyDescent="0.25">
      <c r="A5" t="s">
        <v>282</v>
      </c>
      <c r="B5" s="27" t="e">
        <f>#REF!</f>
        <v>#REF!</v>
      </c>
      <c r="C5" s="27">
        <v>233775245</v>
      </c>
      <c r="D5" s="27" t="e">
        <f>C5-B5</f>
        <v>#REF!</v>
      </c>
    </row>
    <row r="6" spans="1:4" x14ac:dyDescent="0.25">
      <c r="A6" t="s">
        <v>283</v>
      </c>
      <c r="B6" s="27">
        <f>'пр 8'!G285</f>
        <v>233775245</v>
      </c>
      <c r="C6" s="27">
        <v>233775245</v>
      </c>
      <c r="D6" s="27">
        <f>C6-B6</f>
        <v>0</v>
      </c>
    </row>
    <row r="7" spans="1:4" x14ac:dyDescent="0.25">
      <c r="C7" s="27"/>
      <c r="D7" s="27"/>
    </row>
    <row r="8" spans="1:4" x14ac:dyDescent="0.25">
      <c r="C8" s="27"/>
      <c r="D8" s="27"/>
    </row>
    <row r="9" spans="1:4" x14ac:dyDescent="0.25">
      <c r="C9" s="27"/>
      <c r="D9" s="27"/>
    </row>
    <row r="10" spans="1:4" x14ac:dyDescent="0.25">
      <c r="C10" s="27"/>
      <c r="D10" s="27"/>
    </row>
    <row r="11" spans="1:4" x14ac:dyDescent="0.25">
      <c r="C11" s="27"/>
      <c r="D11" s="27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abSelected="1" view="pageBreakPreview" zoomScaleNormal="100" zoomScaleSheetLayoutView="100" workbookViewId="0">
      <selection activeCell="AB6" sqref="AB6"/>
    </sheetView>
  </sheetViews>
  <sheetFormatPr defaultRowHeight="15" x14ac:dyDescent="0.25"/>
  <cols>
    <col min="1" max="1" width="15.5703125" style="105" customWidth="1"/>
    <col min="2" max="2" width="4" style="105" customWidth="1"/>
    <col min="3" max="3" width="4.85546875" style="105" customWidth="1"/>
    <col min="4" max="4" width="8.28515625" style="105" customWidth="1"/>
    <col min="5" max="5" width="5.42578125" style="105" customWidth="1"/>
    <col min="6" max="7" width="3.5703125" style="105" customWidth="1"/>
    <col min="8" max="8" width="3.5703125" style="106" customWidth="1"/>
    <col min="9" max="22" width="3.5703125" style="105" customWidth="1"/>
    <col min="23" max="23" width="16" style="105" customWidth="1"/>
    <col min="24" max="24" width="11.42578125" style="105" customWidth="1"/>
    <col min="25" max="16384" width="9.140625" style="105"/>
  </cols>
  <sheetData>
    <row r="1" spans="1:25" ht="13.5" customHeight="1" x14ac:dyDescent="0.25">
      <c r="V1" s="191" t="s">
        <v>460</v>
      </c>
      <c r="W1" s="191"/>
      <c r="X1" s="191"/>
    </row>
    <row r="2" spans="1:25" ht="13.5" customHeight="1" x14ac:dyDescent="0.25">
      <c r="V2" s="199" t="s">
        <v>458</v>
      </c>
      <c r="W2" s="199"/>
      <c r="X2" s="199"/>
    </row>
    <row r="3" spans="1:25" ht="13.5" customHeight="1" x14ac:dyDescent="0.25">
      <c r="V3" s="200" t="s">
        <v>459</v>
      </c>
      <c r="W3" s="200"/>
      <c r="X3" s="200"/>
    </row>
    <row r="4" spans="1:25" ht="13.5" customHeight="1" x14ac:dyDescent="0.25">
      <c r="V4" s="191" t="s">
        <v>466</v>
      </c>
      <c r="W4" s="191"/>
      <c r="X4" s="191"/>
    </row>
    <row r="5" spans="1:25" x14ac:dyDescent="0.25">
      <c r="V5" s="142"/>
      <c r="W5" s="142"/>
      <c r="X5" s="142"/>
    </row>
    <row r="6" spans="1:25" x14ac:dyDescent="0.25">
      <c r="A6" s="105" t="s">
        <v>385</v>
      </c>
      <c r="B6" s="143" t="s">
        <v>386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1"/>
      <c r="U6" s="141"/>
      <c r="V6" s="141"/>
      <c r="W6" s="141"/>
      <c r="X6" s="141"/>
    </row>
    <row r="7" spans="1:25" x14ac:dyDescent="0.25">
      <c r="B7" s="192" t="s">
        <v>463</v>
      </c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V7" s="141"/>
      <c r="W7" s="141"/>
      <c r="X7" s="141"/>
    </row>
    <row r="8" spans="1:25" x14ac:dyDescent="0.25">
      <c r="X8" s="105" t="s">
        <v>387</v>
      </c>
    </row>
    <row r="9" spans="1:25" x14ac:dyDescent="0.25">
      <c r="A9" s="193" t="s">
        <v>442</v>
      </c>
      <c r="B9" s="195" t="s">
        <v>388</v>
      </c>
      <c r="C9" s="195" t="s">
        <v>389</v>
      </c>
      <c r="D9" s="195" t="s">
        <v>390</v>
      </c>
      <c r="E9" s="195" t="s">
        <v>391</v>
      </c>
      <c r="F9" s="195" t="s">
        <v>392</v>
      </c>
      <c r="G9" s="195" t="s">
        <v>393</v>
      </c>
      <c r="H9" s="195" t="s">
        <v>394</v>
      </c>
      <c r="I9" s="195" t="s">
        <v>395</v>
      </c>
      <c r="J9" s="202" t="s">
        <v>396</v>
      </c>
      <c r="K9" s="202"/>
      <c r="L9" s="202"/>
      <c r="M9" s="202"/>
      <c r="N9" s="202"/>
      <c r="O9" s="202"/>
      <c r="P9" s="202"/>
      <c r="Q9" s="202" t="s">
        <v>397</v>
      </c>
      <c r="R9" s="202"/>
      <c r="S9" s="202"/>
      <c r="T9" s="202"/>
      <c r="U9" s="202"/>
      <c r="V9" s="202"/>
      <c r="W9" s="197" t="s">
        <v>398</v>
      </c>
      <c r="X9" s="197" t="s">
        <v>399</v>
      </c>
    </row>
    <row r="10" spans="1:25" s="106" customFormat="1" ht="317.25" customHeight="1" x14ac:dyDescent="0.25">
      <c r="A10" s="194"/>
      <c r="B10" s="196"/>
      <c r="C10" s="196"/>
      <c r="D10" s="196"/>
      <c r="E10" s="196"/>
      <c r="F10" s="196"/>
      <c r="G10" s="196"/>
      <c r="H10" s="196"/>
      <c r="I10" s="196"/>
      <c r="J10" s="108" t="s">
        <v>400</v>
      </c>
      <c r="K10" s="108" t="s">
        <v>401</v>
      </c>
      <c r="L10" s="108" t="s">
        <v>402</v>
      </c>
      <c r="M10" s="108" t="s">
        <v>403</v>
      </c>
      <c r="N10" s="108" t="s">
        <v>404</v>
      </c>
      <c r="O10" s="108" t="s">
        <v>405</v>
      </c>
      <c r="P10" s="108" t="s">
        <v>406</v>
      </c>
      <c r="Q10" s="108" t="s">
        <v>407</v>
      </c>
      <c r="R10" s="108" t="s">
        <v>408</v>
      </c>
      <c r="S10" s="108" t="s">
        <v>409</v>
      </c>
      <c r="T10" s="108" t="s">
        <v>410</v>
      </c>
      <c r="U10" s="108" t="s">
        <v>411</v>
      </c>
      <c r="V10" s="108" t="s">
        <v>408</v>
      </c>
      <c r="W10" s="198"/>
      <c r="X10" s="198"/>
    </row>
    <row r="11" spans="1:25" s="110" customFormat="1" ht="12" x14ac:dyDescent="0.25">
      <c r="A11" s="109">
        <v>1</v>
      </c>
      <c r="B11" s="109">
        <v>2</v>
      </c>
      <c r="C11" s="109">
        <v>3</v>
      </c>
      <c r="D11" s="109">
        <v>4</v>
      </c>
      <c r="E11" s="109">
        <v>5</v>
      </c>
      <c r="F11" s="109">
        <v>6</v>
      </c>
      <c r="G11" s="109">
        <v>7</v>
      </c>
      <c r="H11" s="109">
        <v>8</v>
      </c>
      <c r="I11" s="109">
        <v>9</v>
      </c>
      <c r="J11" s="109">
        <v>10</v>
      </c>
      <c r="K11" s="109">
        <v>11</v>
      </c>
      <c r="L11" s="109">
        <v>12</v>
      </c>
      <c r="M11" s="109">
        <v>13</v>
      </c>
      <c r="N11" s="109">
        <v>14</v>
      </c>
      <c r="O11" s="109">
        <v>15</v>
      </c>
      <c r="P11" s="109">
        <v>16</v>
      </c>
      <c r="Q11" s="109">
        <v>17</v>
      </c>
      <c r="R11" s="109">
        <v>18</v>
      </c>
      <c r="S11" s="109">
        <v>19</v>
      </c>
      <c r="T11" s="109">
        <v>20</v>
      </c>
      <c r="U11" s="109">
        <v>21</v>
      </c>
      <c r="V11" s="109">
        <v>22</v>
      </c>
      <c r="W11" s="109">
        <v>23</v>
      </c>
      <c r="X11" s="109">
        <v>24</v>
      </c>
    </row>
    <row r="12" spans="1:25" x14ac:dyDescent="0.25">
      <c r="A12" s="203" t="s">
        <v>412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</row>
    <row r="13" spans="1:25" ht="2.25" customHeight="1" x14ac:dyDescent="0.25">
      <c r="A13" s="111"/>
      <c r="B13" s="112"/>
      <c r="C13" s="111"/>
      <c r="D13" s="112"/>
      <c r="E13" s="111"/>
      <c r="F13" s="111"/>
      <c r="G13" s="112"/>
      <c r="H13" s="111"/>
      <c r="I13" s="113"/>
      <c r="J13" s="114"/>
      <c r="K13" s="114"/>
      <c r="L13" s="114"/>
      <c r="M13" s="114"/>
      <c r="N13" s="114"/>
      <c r="O13" s="114"/>
      <c r="P13" s="114"/>
      <c r="Q13" s="114"/>
      <c r="R13" s="114"/>
      <c r="S13" s="115"/>
      <c r="T13" s="115"/>
      <c r="U13" s="114"/>
      <c r="V13" s="114"/>
      <c r="W13" s="114"/>
      <c r="X13" s="114"/>
    </row>
    <row r="14" spans="1:25" ht="30" x14ac:dyDescent="0.25">
      <c r="A14" s="111" t="s">
        <v>413</v>
      </c>
      <c r="B14" s="111"/>
      <c r="C14" s="111"/>
      <c r="D14" s="111"/>
      <c r="E14" s="111"/>
      <c r="F14" s="111"/>
      <c r="G14" s="111"/>
      <c r="H14" s="111"/>
      <c r="I14" s="111"/>
      <c r="J14" s="116">
        <f>J13</f>
        <v>0</v>
      </c>
      <c r="K14" s="116">
        <f t="shared" ref="K14:X14" si="0">K13</f>
        <v>0</v>
      </c>
      <c r="L14" s="116">
        <f t="shared" si="0"/>
        <v>0</v>
      </c>
      <c r="M14" s="116">
        <f t="shared" si="0"/>
        <v>0</v>
      </c>
      <c r="N14" s="116">
        <f t="shared" si="0"/>
        <v>0</v>
      </c>
      <c r="O14" s="116">
        <f t="shared" si="0"/>
        <v>0</v>
      </c>
      <c r="P14" s="116">
        <f t="shared" si="0"/>
        <v>0</v>
      </c>
      <c r="Q14" s="116">
        <f t="shared" si="0"/>
        <v>0</v>
      </c>
      <c r="R14" s="116">
        <f t="shared" si="0"/>
        <v>0</v>
      </c>
      <c r="S14" s="144">
        <f>S13</f>
        <v>0</v>
      </c>
      <c r="T14" s="144">
        <f>T13</f>
        <v>0</v>
      </c>
      <c r="U14" s="116">
        <f t="shared" si="0"/>
        <v>0</v>
      </c>
      <c r="V14" s="116">
        <f t="shared" si="0"/>
        <v>0</v>
      </c>
      <c r="W14" s="114">
        <f t="shared" si="0"/>
        <v>0</v>
      </c>
      <c r="X14" s="114">
        <f t="shared" si="0"/>
        <v>0</v>
      </c>
    </row>
    <row r="15" spans="1:25" hidden="1" x14ac:dyDescent="0.25">
      <c r="A15" s="111" t="s">
        <v>414</v>
      </c>
      <c r="B15" s="111"/>
      <c r="C15" s="111"/>
      <c r="D15" s="111"/>
      <c r="E15" s="111"/>
      <c r="F15" s="116"/>
      <c r="G15" s="111"/>
      <c r="H15" s="111"/>
      <c r="I15" s="111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4"/>
      <c r="X15" s="114"/>
    </row>
    <row r="16" spans="1:25" ht="31.5" customHeight="1" x14ac:dyDescent="0.25">
      <c r="A16" s="117" t="s">
        <v>415</v>
      </c>
      <c r="B16" s="111"/>
      <c r="C16" s="111"/>
      <c r="D16" s="111"/>
      <c r="E16" s="111"/>
      <c r="F16" s="116"/>
      <c r="G16" s="111"/>
      <c r="H16" s="111"/>
      <c r="I16" s="111"/>
      <c r="J16" s="145">
        <f>J14</f>
        <v>0</v>
      </c>
      <c r="K16" s="145">
        <f t="shared" ref="K16:X16" si="1">K14</f>
        <v>0</v>
      </c>
      <c r="L16" s="145">
        <f t="shared" si="1"/>
        <v>0</v>
      </c>
      <c r="M16" s="145">
        <f t="shared" si="1"/>
        <v>0</v>
      </c>
      <c r="N16" s="145">
        <f t="shared" si="1"/>
        <v>0</v>
      </c>
      <c r="O16" s="145">
        <f t="shared" si="1"/>
        <v>0</v>
      </c>
      <c r="P16" s="145">
        <f t="shared" si="1"/>
        <v>0</v>
      </c>
      <c r="Q16" s="145">
        <f t="shared" si="1"/>
        <v>0</v>
      </c>
      <c r="R16" s="145">
        <f t="shared" si="1"/>
        <v>0</v>
      </c>
      <c r="S16" s="145">
        <f t="shared" si="1"/>
        <v>0</v>
      </c>
      <c r="T16" s="145">
        <f t="shared" si="1"/>
        <v>0</v>
      </c>
      <c r="U16" s="145">
        <f t="shared" si="1"/>
        <v>0</v>
      </c>
      <c r="V16" s="145">
        <f t="shared" si="1"/>
        <v>0</v>
      </c>
      <c r="W16" s="118">
        <f t="shared" si="1"/>
        <v>0</v>
      </c>
      <c r="X16" s="118">
        <f t="shared" si="1"/>
        <v>0</v>
      </c>
      <c r="Y16" s="119"/>
    </row>
    <row r="17" spans="1:26" s="123" customFormat="1" x14ac:dyDescent="0.25">
      <c r="A17" s="120"/>
      <c r="B17" s="120"/>
      <c r="C17" s="120"/>
      <c r="D17" s="120"/>
      <c r="E17" s="120"/>
      <c r="F17" s="120"/>
      <c r="G17" s="121"/>
      <c r="H17" s="120"/>
      <c r="I17" s="120"/>
      <c r="J17" s="122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</row>
    <row r="18" spans="1:26" s="124" customFormat="1" ht="3" customHeight="1" x14ac:dyDescent="0.25">
      <c r="I18" s="205"/>
      <c r="J18" s="205"/>
    </row>
    <row r="19" spans="1:26" s="124" customFormat="1" x14ac:dyDescent="0.25">
      <c r="A19" s="201"/>
      <c r="B19" s="201"/>
      <c r="C19" s="201"/>
      <c r="D19" s="201"/>
      <c r="I19" s="125"/>
      <c r="J19" s="125"/>
    </row>
    <row r="20" spans="1:26" x14ac:dyDescent="0.25">
      <c r="A20" s="107" t="s">
        <v>457</v>
      </c>
      <c r="B20" s="107"/>
      <c r="C20" s="107"/>
      <c r="D20" s="107"/>
      <c r="E20" s="107"/>
      <c r="F20" s="107"/>
      <c r="G20" s="126"/>
      <c r="H20" s="126"/>
      <c r="I20" s="126"/>
      <c r="J20" s="127"/>
      <c r="K20" s="206"/>
      <c r="L20" s="206"/>
      <c r="M20" s="206"/>
      <c r="N20" s="206"/>
      <c r="O20" s="206"/>
      <c r="P20" s="207"/>
      <c r="Q20" s="207"/>
      <c r="R20" s="207"/>
      <c r="S20" s="207"/>
      <c r="T20" s="207"/>
      <c r="U20" s="107"/>
      <c r="V20" s="107"/>
      <c r="W20" s="107"/>
      <c r="X20" s="107"/>
    </row>
    <row r="21" spans="1:26" x14ac:dyDescent="0.25">
      <c r="A21" s="107"/>
      <c r="B21" s="107"/>
      <c r="C21" s="107"/>
      <c r="D21" s="107"/>
      <c r="E21" s="107"/>
      <c r="F21" s="107"/>
      <c r="G21" s="126"/>
      <c r="H21" s="126"/>
      <c r="I21" s="126"/>
      <c r="J21" s="127"/>
      <c r="K21" s="126"/>
      <c r="L21" s="126"/>
      <c r="M21" s="126"/>
      <c r="N21" s="126"/>
      <c r="O21" s="126"/>
      <c r="P21" s="107"/>
      <c r="Q21" s="107"/>
      <c r="R21" s="107"/>
      <c r="S21" s="107"/>
      <c r="T21" s="107"/>
      <c r="U21" s="107"/>
      <c r="V21" s="107"/>
      <c r="W21" s="107"/>
      <c r="X21" s="107"/>
    </row>
    <row r="22" spans="1:26" x14ac:dyDescent="0.25">
      <c r="A22" s="128"/>
      <c r="B22" s="128"/>
      <c r="C22" s="128"/>
      <c r="D22" s="128"/>
      <c r="E22" s="128"/>
      <c r="F22" s="128"/>
      <c r="G22" s="128"/>
      <c r="H22" s="129"/>
      <c r="I22" s="201"/>
      <c r="J22" s="201"/>
      <c r="K22" s="128"/>
      <c r="L22" s="128"/>
      <c r="M22" s="128"/>
      <c r="N22" s="128"/>
    </row>
    <row r="23" spans="1:26" s="128" customFormat="1" x14ac:dyDescent="0.25">
      <c r="A23" s="107"/>
      <c r="H23" s="124"/>
      <c r="I23" s="124"/>
      <c r="J23" s="124"/>
      <c r="K23" s="207"/>
      <c r="L23" s="207"/>
      <c r="M23" s="207"/>
      <c r="N23" s="207"/>
      <c r="O23" s="207"/>
    </row>
    <row r="24" spans="1:26" x14ac:dyDescent="0.25">
      <c r="A24" s="128"/>
      <c r="B24" s="128"/>
      <c r="C24" s="128"/>
      <c r="D24" s="128"/>
      <c r="E24" s="128"/>
      <c r="F24" s="128"/>
      <c r="G24" s="128"/>
      <c r="H24" s="130"/>
      <c r="I24" s="201"/>
      <c r="J24" s="201"/>
      <c r="K24" s="128"/>
      <c r="L24" s="128"/>
      <c r="M24" s="128"/>
      <c r="N24" s="128"/>
    </row>
    <row r="25" spans="1:26" x14ac:dyDescent="0.25">
      <c r="A25" s="128"/>
      <c r="B25" s="128"/>
      <c r="C25" s="128"/>
      <c r="D25" s="128"/>
      <c r="E25" s="128"/>
      <c r="F25" s="128"/>
      <c r="G25" s="128"/>
      <c r="H25" s="129"/>
      <c r="I25" s="128"/>
      <c r="J25" s="128"/>
      <c r="K25" s="128"/>
      <c r="L25" s="128"/>
      <c r="M25" s="128"/>
      <c r="N25" s="128"/>
    </row>
    <row r="26" spans="1:26" x14ac:dyDescent="0.25">
      <c r="A26" s="207"/>
      <c r="B26" s="207"/>
      <c r="C26" s="207"/>
      <c r="D26" s="207"/>
      <c r="E26" s="207"/>
      <c r="F26" s="207"/>
      <c r="G26" s="207"/>
    </row>
    <row r="27" spans="1:26" ht="15" customHeight="1" x14ac:dyDescent="0.25">
      <c r="A27" s="207"/>
      <c r="B27" s="207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</row>
    <row r="30" spans="1:26" x14ac:dyDescent="0.25"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</row>
    <row r="32" spans="1:26" x14ac:dyDescent="0.25">
      <c r="B32" s="209"/>
      <c r="C32" s="209"/>
      <c r="D32" s="209"/>
    </row>
    <row r="33" spans="1:24" x14ac:dyDescent="0.25">
      <c r="B33" s="200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</row>
    <row r="34" spans="1:24" x14ac:dyDescent="0.25">
      <c r="A34" s="105" t="s">
        <v>416</v>
      </c>
      <c r="B34" s="208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</row>
    <row r="36" spans="1:24" x14ac:dyDescent="0.25"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</row>
    <row r="37" spans="1:24" s="128" customFormat="1" x14ac:dyDescent="0.25">
      <c r="H37" s="129"/>
    </row>
  </sheetData>
  <mergeCells count="33">
    <mergeCell ref="B33:X33"/>
    <mergeCell ref="B34:X34"/>
    <mergeCell ref="B36:X36"/>
    <mergeCell ref="K23:O23"/>
    <mergeCell ref="I24:J24"/>
    <mergeCell ref="A26:G26"/>
    <mergeCell ref="A27:X27"/>
    <mergeCell ref="C30:Z30"/>
    <mergeCell ref="B32:D32"/>
    <mergeCell ref="I22:J22"/>
    <mergeCell ref="G9:G10"/>
    <mergeCell ref="H9:H10"/>
    <mergeCell ref="I9:I10"/>
    <mergeCell ref="J9:P9"/>
    <mergeCell ref="A12:X12"/>
    <mergeCell ref="I18:J18"/>
    <mergeCell ref="A19:D19"/>
    <mergeCell ref="K20:O20"/>
    <mergeCell ref="Q9:V9"/>
    <mergeCell ref="W9:W10"/>
    <mergeCell ref="P20:T20"/>
    <mergeCell ref="V1:X1"/>
    <mergeCell ref="B7:S7"/>
    <mergeCell ref="A9:A10"/>
    <mergeCell ref="B9:B10"/>
    <mergeCell ref="C9:C10"/>
    <mergeCell ref="D9:D10"/>
    <mergeCell ref="E9:E10"/>
    <mergeCell ref="F9:F10"/>
    <mergeCell ref="X9:X10"/>
    <mergeCell ref="V2:X2"/>
    <mergeCell ref="V3:X3"/>
    <mergeCell ref="V4:X4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rowBreaks count="1" manualBreakCount="1">
    <brk id="21" max="2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BreakPreview" zoomScale="115" zoomScaleNormal="100" zoomScaleSheetLayoutView="115" workbookViewId="0">
      <selection activeCell="A12" sqref="A12"/>
    </sheetView>
  </sheetViews>
  <sheetFormatPr defaultRowHeight="12.75" x14ac:dyDescent="0.2"/>
  <cols>
    <col min="1" max="1" width="54.28515625" style="131" customWidth="1"/>
    <col min="2" max="2" width="12.42578125" style="131" customWidth="1"/>
    <col min="3" max="3" width="13.85546875" style="131" customWidth="1"/>
    <col min="4" max="16384" width="9.140625" style="131"/>
  </cols>
  <sheetData>
    <row r="1" spans="1:10" x14ac:dyDescent="0.2">
      <c r="C1" s="182" t="s">
        <v>461</v>
      </c>
    </row>
    <row r="2" spans="1:10" x14ac:dyDescent="0.2">
      <c r="C2" s="182" t="s">
        <v>458</v>
      </c>
    </row>
    <row r="3" spans="1:10" x14ac:dyDescent="0.2">
      <c r="C3" s="182" t="s">
        <v>459</v>
      </c>
    </row>
    <row r="4" spans="1:10" x14ac:dyDescent="0.2">
      <c r="A4" s="210" t="s">
        <v>464</v>
      </c>
      <c r="B4" s="210"/>
      <c r="C4" s="210"/>
    </row>
    <row r="6" spans="1:10" ht="14.25" x14ac:dyDescent="0.2">
      <c r="A6" s="192" t="s">
        <v>417</v>
      </c>
      <c r="B6" s="192"/>
      <c r="C6" s="192"/>
    </row>
    <row r="7" spans="1:10" ht="14.25" x14ac:dyDescent="0.2">
      <c r="A7" s="192" t="s">
        <v>418</v>
      </c>
      <c r="B7" s="192"/>
      <c r="C7" s="192"/>
    </row>
    <row r="8" spans="1:10" ht="14.25" x14ac:dyDescent="0.2">
      <c r="A8" s="211" t="s">
        <v>465</v>
      </c>
      <c r="B8" s="211"/>
      <c r="C8" s="211"/>
    </row>
    <row r="9" spans="1:10" ht="25.5" x14ac:dyDescent="0.2">
      <c r="A9" s="133" t="s">
        <v>419</v>
      </c>
      <c r="B9" s="134" t="s">
        <v>456</v>
      </c>
      <c r="C9" s="134" t="s">
        <v>462</v>
      </c>
    </row>
    <row r="10" spans="1:10" ht="30" x14ac:dyDescent="0.25">
      <c r="A10" s="135" t="s">
        <v>420</v>
      </c>
      <c r="B10" s="136">
        <v>0</v>
      </c>
      <c r="C10" s="136">
        <v>0</v>
      </c>
    </row>
    <row r="11" spans="1:10" ht="30" x14ac:dyDescent="0.25">
      <c r="A11" s="135" t="s">
        <v>421</v>
      </c>
      <c r="B11" s="136">
        <v>0</v>
      </c>
      <c r="C11" s="136">
        <v>0</v>
      </c>
    </row>
    <row r="12" spans="1:10" s="132" customFormat="1" x14ac:dyDescent="0.2">
      <c r="A12" s="137" t="s">
        <v>422</v>
      </c>
      <c r="B12" s="138">
        <v>0</v>
      </c>
      <c r="C12" s="138">
        <v>0</v>
      </c>
    </row>
    <row r="15" spans="1:10" customFormat="1" ht="15" x14ac:dyDescent="0.25">
      <c r="A15" s="139"/>
      <c r="B15" s="139"/>
      <c r="C15" s="139"/>
      <c r="D15" s="139"/>
      <c r="E15" s="139"/>
      <c r="F15" s="139"/>
      <c r="G15" s="139"/>
      <c r="H15" s="139"/>
      <c r="I15" s="139"/>
      <c r="J15" s="139"/>
    </row>
    <row r="16" spans="1:10" customFormat="1" ht="15" x14ac:dyDescent="0.25">
      <c r="A16" s="140" t="s">
        <v>457</v>
      </c>
      <c r="B16" s="140"/>
      <c r="C16" s="181"/>
      <c r="D16" s="140"/>
      <c r="E16" s="140"/>
      <c r="F16" s="140"/>
      <c r="G16" s="140"/>
      <c r="H16" s="140"/>
      <c r="I16" s="140"/>
      <c r="J16" s="140"/>
    </row>
  </sheetData>
  <mergeCells count="4">
    <mergeCell ref="A4:C4"/>
    <mergeCell ref="A6:C6"/>
    <mergeCell ref="A7:C7"/>
    <mergeCell ref="A8:C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3"/>
  <sheetViews>
    <sheetView topLeftCell="B1" workbookViewId="0">
      <selection activeCell="V54" sqref="V54"/>
    </sheetView>
  </sheetViews>
  <sheetFormatPr defaultRowHeight="12.75" x14ac:dyDescent="0.25"/>
  <cols>
    <col min="1" max="1" width="25.140625" style="103" hidden="1" customWidth="1"/>
    <col min="2" max="2" width="36" style="98" customWidth="1"/>
    <col min="3" max="3" width="20.140625" style="55" hidden="1" customWidth="1"/>
    <col min="4" max="19" width="15.7109375" style="55" hidden="1" customWidth="1"/>
    <col min="20" max="20" width="25.7109375" style="55" hidden="1" customWidth="1"/>
    <col min="21" max="21" width="20.28515625" style="55" hidden="1" customWidth="1"/>
    <col min="22" max="22" width="18.5703125" style="55" customWidth="1"/>
    <col min="23" max="23" width="17.140625" style="55" customWidth="1"/>
    <col min="24" max="25" width="14.42578125" style="55" hidden="1" customWidth="1"/>
    <col min="26" max="26" width="14.42578125" style="53" hidden="1" customWidth="1"/>
    <col min="27" max="28" width="17.5703125" style="55" customWidth="1"/>
    <col min="29" max="29" width="20.42578125" style="55" customWidth="1"/>
    <col min="30" max="32" width="9.140625" style="55"/>
    <col min="33" max="16384" width="9.140625" style="56"/>
  </cols>
  <sheetData>
    <row r="1" spans="1:32" x14ac:dyDescent="0.25">
      <c r="A1" s="51"/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 t="s">
        <v>291</v>
      </c>
      <c r="X1" s="54"/>
      <c r="Y1" s="53"/>
    </row>
    <row r="2" spans="1:32" s="54" customFormat="1" ht="24" customHeight="1" thickBot="1" x14ac:dyDescent="0.3">
      <c r="A2" s="212" t="s">
        <v>424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150"/>
      <c r="AA2" s="53"/>
      <c r="AB2" s="53"/>
      <c r="AC2" s="53"/>
      <c r="AD2" s="53"/>
      <c r="AE2" s="53"/>
      <c r="AF2" s="53"/>
    </row>
    <row r="3" spans="1:32" s="54" customFormat="1" ht="27.75" customHeight="1" thickBot="1" x14ac:dyDescent="0.3">
      <c r="A3" s="213" t="s">
        <v>292</v>
      </c>
      <c r="B3" s="215" t="s">
        <v>11</v>
      </c>
      <c r="C3" s="215" t="s">
        <v>425</v>
      </c>
      <c r="D3" s="217" t="s">
        <v>293</v>
      </c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57"/>
      <c r="T3" s="218" t="s">
        <v>294</v>
      </c>
      <c r="U3" s="220" t="s">
        <v>295</v>
      </c>
      <c r="V3" s="215" t="s">
        <v>441</v>
      </c>
      <c r="W3" s="222" t="s">
        <v>439</v>
      </c>
      <c r="X3" s="223"/>
      <c r="Y3" s="223"/>
      <c r="Z3" s="224"/>
      <c r="AA3" s="53"/>
      <c r="AB3" s="53"/>
      <c r="AC3" s="53"/>
      <c r="AD3" s="53"/>
      <c r="AE3" s="53"/>
      <c r="AF3" s="53"/>
    </row>
    <row r="4" spans="1:32" s="63" customFormat="1" ht="73.5" customHeight="1" x14ac:dyDescent="0.25">
      <c r="A4" s="214"/>
      <c r="B4" s="216"/>
      <c r="C4" s="216"/>
      <c r="D4" s="58" t="s">
        <v>296</v>
      </c>
      <c r="E4" s="58" t="s">
        <v>297</v>
      </c>
      <c r="F4" s="58" t="s">
        <v>298</v>
      </c>
      <c r="G4" s="58" t="s">
        <v>299</v>
      </c>
      <c r="H4" s="58" t="s">
        <v>300</v>
      </c>
      <c r="I4" s="58" t="s">
        <v>301</v>
      </c>
      <c r="J4" s="58" t="s">
        <v>302</v>
      </c>
      <c r="K4" s="58" t="s">
        <v>303</v>
      </c>
      <c r="L4" s="58" t="s">
        <v>304</v>
      </c>
      <c r="M4" s="58" t="s">
        <v>305</v>
      </c>
      <c r="N4" s="58" t="s">
        <v>306</v>
      </c>
      <c r="O4" s="58" t="s">
        <v>307</v>
      </c>
      <c r="P4" s="58" t="s">
        <v>308</v>
      </c>
      <c r="Q4" s="58" t="s">
        <v>309</v>
      </c>
      <c r="R4" s="58" t="s">
        <v>310</v>
      </c>
      <c r="S4" s="59" t="s">
        <v>311</v>
      </c>
      <c r="T4" s="219"/>
      <c r="U4" s="221"/>
      <c r="V4" s="216"/>
      <c r="W4" s="146" t="s">
        <v>423</v>
      </c>
      <c r="X4" s="146" t="s">
        <v>312</v>
      </c>
      <c r="Y4" s="60" t="s">
        <v>313</v>
      </c>
      <c r="Z4" s="61" t="s">
        <v>440</v>
      </c>
      <c r="AA4" s="62"/>
      <c r="AB4" s="62"/>
      <c r="AC4" s="62"/>
      <c r="AD4" s="62"/>
      <c r="AE4" s="62"/>
      <c r="AF4" s="62"/>
    </row>
    <row r="5" spans="1:32" s="69" customFormat="1" ht="15.75" x14ac:dyDescent="0.25">
      <c r="A5" s="64" t="s">
        <v>314</v>
      </c>
      <c r="B5" s="65" t="s">
        <v>315</v>
      </c>
      <c r="C5" s="66">
        <f>C6+C22+C28+C32+C34+C37+C19+C13</f>
        <v>122435000</v>
      </c>
      <c r="D5" s="66" t="e">
        <f t="shared" ref="D5:U5" si="0">D6+D22+D28+D32+D34+D37+D19</f>
        <v>#REF!</v>
      </c>
      <c r="E5" s="66" t="e">
        <f t="shared" si="0"/>
        <v>#REF!</v>
      </c>
      <c r="F5" s="66" t="e">
        <f t="shared" si="0"/>
        <v>#REF!</v>
      </c>
      <c r="G5" s="66" t="e">
        <f t="shared" si="0"/>
        <v>#REF!</v>
      </c>
      <c r="H5" s="66" t="e">
        <f t="shared" si="0"/>
        <v>#REF!</v>
      </c>
      <c r="I5" s="66" t="e">
        <f t="shared" si="0"/>
        <v>#REF!</v>
      </c>
      <c r="J5" s="66" t="e">
        <f t="shared" si="0"/>
        <v>#REF!</v>
      </c>
      <c r="K5" s="66" t="e">
        <f t="shared" si="0"/>
        <v>#REF!</v>
      </c>
      <c r="L5" s="66" t="e">
        <f t="shared" si="0"/>
        <v>#REF!</v>
      </c>
      <c r="M5" s="66" t="e">
        <f t="shared" si="0"/>
        <v>#REF!</v>
      </c>
      <c r="N5" s="66" t="e">
        <f t="shared" si="0"/>
        <v>#REF!</v>
      </c>
      <c r="O5" s="66" t="e">
        <f t="shared" si="0"/>
        <v>#REF!</v>
      </c>
      <c r="P5" s="66" t="e">
        <f t="shared" si="0"/>
        <v>#REF!</v>
      </c>
      <c r="Q5" s="66" t="e">
        <f t="shared" si="0"/>
        <v>#REF!</v>
      </c>
      <c r="R5" s="66" t="e">
        <f t="shared" si="0"/>
        <v>#REF!</v>
      </c>
      <c r="S5" s="66" t="e">
        <f t="shared" si="0"/>
        <v>#REF!</v>
      </c>
      <c r="T5" s="66" t="e">
        <f t="shared" si="0"/>
        <v>#REF!</v>
      </c>
      <c r="U5" s="66">
        <f t="shared" si="0"/>
        <v>97326404.800000012</v>
      </c>
      <c r="V5" s="66">
        <f>V6+V22+V28+V32+V34+V37+V19+V13</f>
        <v>128879800.43000001</v>
      </c>
      <c r="W5" s="66">
        <f>W7+W13+W19+W22+W28+W32+W34+W37</f>
        <v>128574179.81</v>
      </c>
      <c r="X5" s="66">
        <f>W5/C5*100</f>
        <v>105.0142359701066</v>
      </c>
      <c r="Y5" s="66">
        <f t="shared" ref="Y5" si="1">Y6+Y22+Y28+Y32+Y34+Y37+Y19</f>
        <v>6.2760872758283588</v>
      </c>
      <c r="Z5" s="66">
        <f>W5/V5*100</f>
        <v>99.762863832051011</v>
      </c>
      <c r="AA5" s="151">
        <f>V5</f>
        <v>128879800.43000001</v>
      </c>
      <c r="AB5" s="151">
        <f>W5</f>
        <v>128574179.81</v>
      </c>
      <c r="AC5" s="104">
        <f>AB5-AA5</f>
        <v>-305620.62000000477</v>
      </c>
      <c r="AD5" s="68"/>
      <c r="AE5" s="68"/>
      <c r="AF5" s="68"/>
    </row>
    <row r="6" spans="1:32" s="69" customFormat="1" ht="15.75" hidden="1" x14ac:dyDescent="0.25">
      <c r="A6" s="64" t="s">
        <v>316</v>
      </c>
      <c r="B6" s="65" t="s">
        <v>317</v>
      </c>
      <c r="C6" s="66">
        <f>C7</f>
        <v>67498000</v>
      </c>
      <c r="D6" s="66">
        <f t="shared" ref="D6:V6" si="2">D7</f>
        <v>4589000</v>
      </c>
      <c r="E6" s="66">
        <f t="shared" si="2"/>
        <v>4764000</v>
      </c>
      <c r="F6" s="66">
        <f t="shared" si="2"/>
        <v>4664000</v>
      </c>
      <c r="G6" s="66">
        <f t="shared" si="2"/>
        <v>14017000</v>
      </c>
      <c r="H6" s="66">
        <f t="shared" si="2"/>
        <v>5217500</v>
      </c>
      <c r="I6" s="66">
        <f t="shared" si="2"/>
        <v>5217500</v>
      </c>
      <c r="J6" s="66">
        <f t="shared" si="2"/>
        <v>5217500</v>
      </c>
      <c r="K6" s="66">
        <f t="shared" si="2"/>
        <v>15652500</v>
      </c>
      <c r="L6" s="66">
        <f t="shared" si="2"/>
        <v>5563000</v>
      </c>
      <c r="M6" s="66">
        <f t="shared" si="2"/>
        <v>6810500</v>
      </c>
      <c r="N6" s="66">
        <f t="shared" si="2"/>
        <v>6310500</v>
      </c>
      <c r="O6" s="66">
        <f t="shared" si="2"/>
        <v>18684000</v>
      </c>
      <c r="P6" s="66">
        <f t="shared" si="2"/>
        <v>4782000</v>
      </c>
      <c r="Q6" s="66">
        <f t="shared" si="2"/>
        <v>6282000</v>
      </c>
      <c r="R6" s="66">
        <f t="shared" si="2"/>
        <v>5286400</v>
      </c>
      <c r="S6" s="66">
        <f t="shared" si="2"/>
        <v>16350400</v>
      </c>
      <c r="T6" s="66">
        <f t="shared" si="2"/>
        <v>64703900</v>
      </c>
      <c r="U6" s="66">
        <f t="shared" si="2"/>
        <v>65112000</v>
      </c>
      <c r="V6" s="66">
        <f t="shared" si="2"/>
        <v>67498000</v>
      </c>
      <c r="W6" s="66">
        <f>W7</f>
        <v>68518212.099999994</v>
      </c>
      <c r="X6" s="67">
        <f t="shared" ref="X6:X49" si="3">W6/C6</f>
        <v>1.0151147011763311</v>
      </c>
      <c r="Y6" s="67">
        <f t="shared" ref="Y6:Y45" si="4">W6/U6</f>
        <v>1.0523131235409755</v>
      </c>
      <c r="Z6" s="67">
        <f t="shared" ref="Z6" si="5">W6/V6</f>
        <v>1.0151147011763311</v>
      </c>
      <c r="AA6" s="151"/>
      <c r="AB6" s="151"/>
      <c r="AC6" s="104">
        <f t="shared" ref="AC6:AC48" si="6">AA6-AB6</f>
        <v>0</v>
      </c>
      <c r="AD6" s="68"/>
      <c r="AE6" s="68"/>
      <c r="AF6" s="68"/>
    </row>
    <row r="7" spans="1:32" ht="23.25" hidden="1" customHeight="1" x14ac:dyDescent="0.25">
      <c r="A7" s="70" t="s">
        <v>318</v>
      </c>
      <c r="B7" s="71" t="s">
        <v>319</v>
      </c>
      <c r="C7" s="66">
        <f>C8+C9+C12</f>
        <v>67498000</v>
      </c>
      <c r="D7" s="66">
        <f t="shared" ref="D7:U7" si="7">D8+D9+D12</f>
        <v>4589000</v>
      </c>
      <c r="E7" s="66">
        <f t="shared" si="7"/>
        <v>4764000</v>
      </c>
      <c r="F7" s="66">
        <f t="shared" si="7"/>
        <v>4664000</v>
      </c>
      <c r="G7" s="66">
        <f t="shared" si="7"/>
        <v>14017000</v>
      </c>
      <c r="H7" s="66">
        <f t="shared" si="7"/>
        <v>5217500</v>
      </c>
      <c r="I7" s="66">
        <f t="shared" si="7"/>
        <v>5217500</v>
      </c>
      <c r="J7" s="66">
        <f t="shared" si="7"/>
        <v>5217500</v>
      </c>
      <c r="K7" s="66">
        <f t="shared" si="7"/>
        <v>15652500</v>
      </c>
      <c r="L7" s="66">
        <f t="shared" si="7"/>
        <v>5563000</v>
      </c>
      <c r="M7" s="66">
        <f t="shared" si="7"/>
        <v>6810500</v>
      </c>
      <c r="N7" s="66">
        <f t="shared" si="7"/>
        <v>6310500</v>
      </c>
      <c r="O7" s="66">
        <f t="shared" si="7"/>
        <v>18684000</v>
      </c>
      <c r="P7" s="66">
        <f t="shared" si="7"/>
        <v>4782000</v>
      </c>
      <c r="Q7" s="66">
        <f t="shared" si="7"/>
        <v>6282000</v>
      </c>
      <c r="R7" s="66">
        <f t="shared" si="7"/>
        <v>5286400</v>
      </c>
      <c r="S7" s="66">
        <f t="shared" si="7"/>
        <v>16350400</v>
      </c>
      <c r="T7" s="66">
        <f t="shared" si="7"/>
        <v>64703900</v>
      </c>
      <c r="U7" s="66">
        <f t="shared" si="7"/>
        <v>65112000</v>
      </c>
      <c r="V7" s="66">
        <v>67498000</v>
      </c>
      <c r="W7" s="66">
        <f>W8+W9+W12</f>
        <v>68518212.099999994</v>
      </c>
      <c r="X7" s="67">
        <f t="shared" si="3"/>
        <v>1.0151147011763311</v>
      </c>
      <c r="Y7" s="67">
        <f t="shared" si="4"/>
        <v>1.0523131235409755</v>
      </c>
      <c r="Z7" s="67">
        <f>W7/V7</f>
        <v>1.0151147011763311</v>
      </c>
      <c r="AA7" s="152"/>
      <c r="AB7" s="152"/>
      <c r="AC7" s="104">
        <f t="shared" si="6"/>
        <v>0</v>
      </c>
    </row>
    <row r="8" spans="1:32" ht="90" hidden="1" customHeight="1" x14ac:dyDescent="0.25">
      <c r="A8" s="72" t="s">
        <v>320</v>
      </c>
      <c r="B8" s="73" t="s">
        <v>321</v>
      </c>
      <c r="C8" s="74">
        <v>66936000</v>
      </c>
      <c r="D8" s="74">
        <v>4525000</v>
      </c>
      <c r="E8" s="74">
        <v>4700000</v>
      </c>
      <c r="F8" s="74">
        <v>4600000</v>
      </c>
      <c r="G8" s="74">
        <f t="shared" ref="G8:G44" si="8">E8+D8+F8</f>
        <v>13825000</v>
      </c>
      <c r="H8" s="74">
        <v>5150000</v>
      </c>
      <c r="I8" s="74">
        <v>5150000</v>
      </c>
      <c r="J8" s="74">
        <v>5150000</v>
      </c>
      <c r="K8" s="74">
        <f t="shared" ref="K8:K32" si="9">J8+I8+H8</f>
        <v>15450000</v>
      </c>
      <c r="L8" s="74">
        <v>5500000</v>
      </c>
      <c r="M8" s="74">
        <v>6750000</v>
      </c>
      <c r="N8" s="74">
        <v>6250000</v>
      </c>
      <c r="O8" s="74">
        <f t="shared" ref="O8:O32" si="10">N8+M8+L8</f>
        <v>18500000</v>
      </c>
      <c r="P8" s="74">
        <v>4750000</v>
      </c>
      <c r="Q8" s="74">
        <v>6250000</v>
      </c>
      <c r="R8" s="74">
        <v>5253900</v>
      </c>
      <c r="S8" s="74">
        <f t="shared" ref="S8:S32" si="11">R8+Q8+P8</f>
        <v>16253900</v>
      </c>
      <c r="T8" s="74">
        <f t="shared" ref="T8:T44" si="12">S8+O8+K8+G8</f>
        <v>64028900</v>
      </c>
      <c r="U8" s="74">
        <v>64550000</v>
      </c>
      <c r="V8" s="74">
        <v>66936000</v>
      </c>
      <c r="W8" s="74">
        <v>67527615.700000003</v>
      </c>
      <c r="X8" s="75">
        <f t="shared" si="3"/>
        <v>1.0088385278474961</v>
      </c>
      <c r="Y8" s="75">
        <f t="shared" si="4"/>
        <v>1.0461288257164989</v>
      </c>
      <c r="Z8" s="75">
        <f t="shared" ref="Z8:Z49" si="13">W8/V8</f>
        <v>1.0088385278474961</v>
      </c>
      <c r="AA8" s="152"/>
      <c r="AB8" s="152"/>
      <c r="AC8" s="104">
        <f t="shared" si="6"/>
        <v>0</v>
      </c>
    </row>
    <row r="9" spans="1:32" ht="104.25" hidden="1" customHeight="1" x14ac:dyDescent="0.25">
      <c r="A9" s="72" t="s">
        <v>322</v>
      </c>
      <c r="B9" s="76" t="s">
        <v>323</v>
      </c>
      <c r="C9" s="74">
        <v>100000</v>
      </c>
      <c r="D9" s="74">
        <v>42500</v>
      </c>
      <c r="E9" s="74">
        <v>42500</v>
      </c>
      <c r="F9" s="74">
        <v>42500</v>
      </c>
      <c r="G9" s="74">
        <f t="shared" si="8"/>
        <v>127500</v>
      </c>
      <c r="H9" s="74">
        <v>12500</v>
      </c>
      <c r="I9" s="74">
        <v>12500</v>
      </c>
      <c r="J9" s="74">
        <v>12500</v>
      </c>
      <c r="K9" s="74">
        <f t="shared" si="9"/>
        <v>37500</v>
      </c>
      <c r="L9" s="74">
        <v>15500</v>
      </c>
      <c r="M9" s="74">
        <v>15500</v>
      </c>
      <c r="N9" s="74">
        <v>15500</v>
      </c>
      <c r="O9" s="74">
        <f t="shared" si="10"/>
        <v>46500</v>
      </c>
      <c r="P9" s="74">
        <v>15500</v>
      </c>
      <c r="Q9" s="74">
        <v>15500</v>
      </c>
      <c r="R9" s="74">
        <v>15500</v>
      </c>
      <c r="S9" s="74">
        <f t="shared" si="11"/>
        <v>46500</v>
      </c>
      <c r="T9" s="74">
        <f t="shared" si="12"/>
        <v>258000</v>
      </c>
      <c r="U9" s="74">
        <v>100000</v>
      </c>
      <c r="V9" s="74">
        <v>100000</v>
      </c>
      <c r="W9" s="74">
        <v>155527.6</v>
      </c>
      <c r="X9" s="75">
        <f t="shared" si="3"/>
        <v>1.5552760000000001</v>
      </c>
      <c r="Y9" s="75">
        <f t="shared" si="4"/>
        <v>1.5552760000000001</v>
      </c>
      <c r="Z9" s="75">
        <f t="shared" si="13"/>
        <v>1.5552760000000001</v>
      </c>
      <c r="AA9" s="152"/>
      <c r="AB9" s="152"/>
      <c r="AC9" s="104">
        <f t="shared" si="6"/>
        <v>0</v>
      </c>
    </row>
    <row r="10" spans="1:32" s="78" customFormat="1" ht="9" hidden="1" customHeight="1" x14ac:dyDescent="0.25">
      <c r="A10" s="72" t="s">
        <v>324</v>
      </c>
      <c r="B10" s="73" t="s">
        <v>325</v>
      </c>
      <c r="C10" s="74">
        <f>C11+C12+C20</f>
        <v>30448000</v>
      </c>
      <c r="D10" s="74">
        <f>'[1]на 2013 год'!D10*1.2</f>
        <v>3000000</v>
      </c>
      <c r="E10" s="74">
        <v>3900000</v>
      </c>
      <c r="F10" s="74">
        <v>3700000</v>
      </c>
      <c r="G10" s="74">
        <f t="shared" si="8"/>
        <v>10600000</v>
      </c>
      <c r="H10" s="74">
        <v>3500000</v>
      </c>
      <c r="I10" s="74">
        <v>3600000</v>
      </c>
      <c r="J10" s="74">
        <v>4300000</v>
      </c>
      <c r="K10" s="74">
        <f t="shared" si="9"/>
        <v>11400000</v>
      </c>
      <c r="L10" s="74">
        <v>4000000</v>
      </c>
      <c r="M10" s="74">
        <v>3325000</v>
      </c>
      <c r="N10" s="74">
        <v>3560000</v>
      </c>
      <c r="O10" s="74">
        <f t="shared" si="10"/>
        <v>10885000</v>
      </c>
      <c r="P10" s="74">
        <v>3325000</v>
      </c>
      <c r="Q10" s="74">
        <v>3800000</v>
      </c>
      <c r="R10" s="74">
        <v>5716000</v>
      </c>
      <c r="S10" s="74">
        <f t="shared" si="11"/>
        <v>12841000</v>
      </c>
      <c r="T10" s="74">
        <f t="shared" si="12"/>
        <v>45726000</v>
      </c>
      <c r="U10" s="74" t="e">
        <f>U11+U12+U20</f>
        <v>#REF!</v>
      </c>
      <c r="V10" s="74">
        <f>V11+V12+V20</f>
        <v>22175000</v>
      </c>
      <c r="W10" s="77"/>
      <c r="X10" s="75">
        <f t="shared" si="3"/>
        <v>0</v>
      </c>
      <c r="Y10" s="75" t="e">
        <f t="shared" si="4"/>
        <v>#REF!</v>
      </c>
      <c r="Z10" s="75">
        <f t="shared" si="13"/>
        <v>0</v>
      </c>
      <c r="AA10" s="152"/>
      <c r="AB10" s="152"/>
      <c r="AC10" s="104">
        <f t="shared" si="6"/>
        <v>0</v>
      </c>
      <c r="AD10" s="55"/>
      <c r="AE10" s="55"/>
      <c r="AF10" s="55"/>
    </row>
    <row r="11" spans="1:32" s="78" customFormat="1" ht="81.75" hidden="1" customHeight="1" x14ac:dyDescent="0.25">
      <c r="A11" s="72" t="s">
        <v>326</v>
      </c>
      <c r="B11" s="73" t="s">
        <v>325</v>
      </c>
      <c r="C11" s="74">
        <f>C12+C17+C22</f>
        <v>29574000</v>
      </c>
      <c r="D11" s="74">
        <f>'[1]на 2013 год'!D11*1.2</f>
        <v>98400</v>
      </c>
      <c r="E11" s="74">
        <v>50000</v>
      </c>
      <c r="F11" s="74">
        <v>10000</v>
      </c>
      <c r="G11" s="74">
        <f t="shared" si="8"/>
        <v>158400</v>
      </c>
      <c r="H11" s="74">
        <v>2000</v>
      </c>
      <c r="I11" s="74">
        <v>1000</v>
      </c>
      <c r="J11" s="74">
        <v>27100</v>
      </c>
      <c r="K11" s="74">
        <f t="shared" si="9"/>
        <v>30100</v>
      </c>
      <c r="L11" s="74">
        <v>8000</v>
      </c>
      <c r="M11" s="74">
        <v>20000</v>
      </c>
      <c r="N11" s="74">
        <v>19200</v>
      </c>
      <c r="O11" s="74">
        <f t="shared" si="10"/>
        <v>47200</v>
      </c>
      <c r="P11" s="74">
        <v>20000</v>
      </c>
      <c r="Q11" s="74">
        <v>20000</v>
      </c>
      <c r="R11" s="74">
        <v>10700</v>
      </c>
      <c r="S11" s="74">
        <f t="shared" si="11"/>
        <v>50700</v>
      </c>
      <c r="T11" s="74">
        <f t="shared" si="12"/>
        <v>286400</v>
      </c>
      <c r="U11" s="74" t="e">
        <f>U12+U17+U22</f>
        <v>#REF!</v>
      </c>
      <c r="V11" s="74">
        <f>V12+V17+V22</f>
        <v>21301000</v>
      </c>
      <c r="W11" s="77"/>
      <c r="X11" s="75">
        <f t="shared" si="3"/>
        <v>0</v>
      </c>
      <c r="Y11" s="75" t="e">
        <f t="shared" si="4"/>
        <v>#REF!</v>
      </c>
      <c r="Z11" s="75">
        <f t="shared" si="13"/>
        <v>0</v>
      </c>
      <c r="AA11" s="152"/>
      <c r="AB11" s="152"/>
      <c r="AC11" s="104">
        <f t="shared" si="6"/>
        <v>0</v>
      </c>
      <c r="AD11" s="55"/>
      <c r="AE11" s="55"/>
      <c r="AF11" s="55"/>
    </row>
    <row r="12" spans="1:32" s="78" customFormat="1" ht="45.75" hidden="1" customHeight="1" x14ac:dyDescent="0.25">
      <c r="A12" s="72" t="s">
        <v>327</v>
      </c>
      <c r="B12" s="73" t="s">
        <v>328</v>
      </c>
      <c r="C12" s="74">
        <v>462000</v>
      </c>
      <c r="D12" s="74">
        <v>21500</v>
      </c>
      <c r="E12" s="74">
        <v>21500</v>
      </c>
      <c r="F12" s="74">
        <v>21500</v>
      </c>
      <c r="G12" s="74">
        <f t="shared" si="8"/>
        <v>64500</v>
      </c>
      <c r="H12" s="74">
        <v>55000</v>
      </c>
      <c r="I12" s="74">
        <v>55000</v>
      </c>
      <c r="J12" s="74">
        <v>55000</v>
      </c>
      <c r="K12" s="74">
        <f t="shared" si="9"/>
        <v>165000</v>
      </c>
      <c r="L12" s="74">
        <v>47500</v>
      </c>
      <c r="M12" s="74">
        <v>45000</v>
      </c>
      <c r="N12" s="74">
        <v>45000</v>
      </c>
      <c r="O12" s="74">
        <f t="shared" si="10"/>
        <v>137500</v>
      </c>
      <c r="P12" s="74">
        <v>16500</v>
      </c>
      <c r="Q12" s="74">
        <v>16500</v>
      </c>
      <c r="R12" s="74">
        <v>17000</v>
      </c>
      <c r="S12" s="74">
        <f t="shared" si="11"/>
        <v>50000</v>
      </c>
      <c r="T12" s="74">
        <f t="shared" si="12"/>
        <v>417000</v>
      </c>
      <c r="U12" s="74">
        <v>462000</v>
      </c>
      <c r="V12" s="74">
        <v>462000</v>
      </c>
      <c r="W12" s="74">
        <v>835068.8</v>
      </c>
      <c r="X12" s="75">
        <f t="shared" si="3"/>
        <v>1.8075082251082253</v>
      </c>
      <c r="Y12" s="75">
        <f t="shared" si="4"/>
        <v>1.8075082251082253</v>
      </c>
      <c r="Z12" s="75">
        <f t="shared" si="13"/>
        <v>1.8075082251082253</v>
      </c>
      <c r="AA12" s="152"/>
      <c r="AB12" s="152"/>
      <c r="AC12" s="104">
        <f t="shared" si="6"/>
        <v>0</v>
      </c>
      <c r="AD12" s="55"/>
      <c r="AE12" s="55"/>
      <c r="AF12" s="55"/>
    </row>
    <row r="13" spans="1:32" s="78" customFormat="1" ht="45.75" hidden="1" customHeight="1" x14ac:dyDescent="0.25">
      <c r="A13" s="72" t="s">
        <v>426</v>
      </c>
      <c r="B13" s="71" t="s">
        <v>427</v>
      </c>
      <c r="C13" s="66">
        <f t="shared" ref="C13:V13" si="14">C14+C15+C16</f>
        <v>23186000</v>
      </c>
      <c r="D13" s="66">
        <f t="shared" si="14"/>
        <v>0</v>
      </c>
      <c r="E13" s="66">
        <f t="shared" si="14"/>
        <v>0</v>
      </c>
      <c r="F13" s="66">
        <f t="shared" si="14"/>
        <v>0</v>
      </c>
      <c r="G13" s="66">
        <f t="shared" si="14"/>
        <v>0</v>
      </c>
      <c r="H13" s="66">
        <f t="shared" si="14"/>
        <v>0</v>
      </c>
      <c r="I13" s="66">
        <f t="shared" si="14"/>
        <v>0</v>
      </c>
      <c r="J13" s="66">
        <f t="shared" si="14"/>
        <v>0</v>
      </c>
      <c r="K13" s="66">
        <f t="shared" si="14"/>
        <v>0</v>
      </c>
      <c r="L13" s="66">
        <f t="shared" si="14"/>
        <v>0</v>
      </c>
      <c r="M13" s="66">
        <f t="shared" si="14"/>
        <v>0</v>
      </c>
      <c r="N13" s="66">
        <f t="shared" si="14"/>
        <v>0</v>
      </c>
      <c r="O13" s="66">
        <f t="shared" si="14"/>
        <v>0</v>
      </c>
      <c r="P13" s="66">
        <f t="shared" si="14"/>
        <v>0</v>
      </c>
      <c r="Q13" s="66">
        <f t="shared" si="14"/>
        <v>0</v>
      </c>
      <c r="R13" s="66">
        <f t="shared" si="14"/>
        <v>0</v>
      </c>
      <c r="S13" s="66">
        <f t="shared" si="14"/>
        <v>0</v>
      </c>
      <c r="T13" s="66">
        <f t="shared" si="14"/>
        <v>0</v>
      </c>
      <c r="U13" s="66">
        <f t="shared" si="14"/>
        <v>0</v>
      </c>
      <c r="V13" s="66">
        <f t="shared" si="14"/>
        <v>23186000</v>
      </c>
      <c r="W13" s="66">
        <f>W14+W15+W16+W18</f>
        <v>18685944.469999999</v>
      </c>
      <c r="X13" s="67">
        <f t="shared" si="3"/>
        <v>0.80591496894677817</v>
      </c>
      <c r="Y13" s="66">
        <f>Y14+Y15+Y16</f>
        <v>0</v>
      </c>
      <c r="Z13" s="67">
        <f t="shared" si="13"/>
        <v>0.80591496894677817</v>
      </c>
      <c r="AA13" s="152"/>
      <c r="AB13" s="152"/>
      <c r="AC13" s="104">
        <f t="shared" si="6"/>
        <v>0</v>
      </c>
      <c r="AD13" s="55"/>
      <c r="AE13" s="55"/>
      <c r="AF13" s="55"/>
    </row>
    <row r="14" spans="1:32" s="78" customFormat="1" ht="66" hidden="1" customHeight="1" x14ac:dyDescent="0.25">
      <c r="A14" s="72" t="s">
        <v>428</v>
      </c>
      <c r="B14" s="73" t="s">
        <v>429</v>
      </c>
      <c r="C14" s="74">
        <v>7419520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>
        <v>7419520</v>
      </c>
      <c r="W14" s="74">
        <v>7678042.9400000004</v>
      </c>
      <c r="X14" s="75">
        <f t="shared" si="3"/>
        <v>1.0348436206115761</v>
      </c>
      <c r="Y14" s="75"/>
      <c r="Z14" s="75">
        <f t="shared" si="13"/>
        <v>1.0348436206115761</v>
      </c>
      <c r="AA14" s="152"/>
      <c r="AB14" s="152"/>
      <c r="AC14" s="104">
        <f t="shared" si="6"/>
        <v>0</v>
      </c>
      <c r="AD14" s="55"/>
      <c r="AE14" s="55"/>
      <c r="AF14" s="55"/>
    </row>
    <row r="15" spans="1:32" s="78" customFormat="1" ht="112.5" hidden="1" customHeight="1" x14ac:dyDescent="0.25">
      <c r="A15" s="72" t="s">
        <v>430</v>
      </c>
      <c r="B15" s="73" t="s">
        <v>431</v>
      </c>
      <c r="C15" s="74">
        <v>115930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>
        <v>115930</v>
      </c>
      <c r="W15" s="74">
        <v>77944.95</v>
      </c>
      <c r="X15" s="75">
        <f t="shared" si="3"/>
        <v>0.67234494953851465</v>
      </c>
      <c r="Y15" s="75"/>
      <c r="Z15" s="75">
        <f t="shared" si="13"/>
        <v>0.67234494953851465</v>
      </c>
      <c r="AA15" s="152"/>
      <c r="AB15" s="152"/>
      <c r="AC15" s="104">
        <f t="shared" si="6"/>
        <v>0</v>
      </c>
      <c r="AD15" s="55"/>
      <c r="AE15" s="55"/>
      <c r="AF15" s="55"/>
    </row>
    <row r="16" spans="1:32" s="78" customFormat="1" ht="78" hidden="1" customHeight="1" x14ac:dyDescent="0.25">
      <c r="A16" s="72" t="s">
        <v>432</v>
      </c>
      <c r="B16" s="73" t="s">
        <v>433</v>
      </c>
      <c r="C16" s="74">
        <v>15650550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>
        <v>15650550</v>
      </c>
      <c r="W16" s="74">
        <v>12417012.02</v>
      </c>
      <c r="X16" s="75">
        <f t="shared" si="3"/>
        <v>0.7933914156371501</v>
      </c>
      <c r="Y16" s="75"/>
      <c r="Z16" s="75">
        <f t="shared" si="13"/>
        <v>0.7933914156371501</v>
      </c>
      <c r="AA16" s="152"/>
      <c r="AB16" s="152"/>
      <c r="AC16" s="104">
        <f t="shared" si="6"/>
        <v>0</v>
      </c>
      <c r="AD16" s="55"/>
      <c r="AE16" s="55"/>
      <c r="AF16" s="55"/>
    </row>
    <row r="17" spans="1:32" s="78" customFormat="1" ht="0.75" hidden="1" customHeight="1" x14ac:dyDescent="0.25">
      <c r="A17" s="72" t="s">
        <v>329</v>
      </c>
      <c r="B17" s="73" t="s">
        <v>330</v>
      </c>
      <c r="C17" s="74">
        <f>C19+C20+C24</f>
        <v>8273000</v>
      </c>
      <c r="D17" s="74"/>
      <c r="E17" s="74"/>
      <c r="F17" s="74"/>
      <c r="G17" s="66">
        <f t="shared" si="8"/>
        <v>0</v>
      </c>
      <c r="H17" s="74"/>
      <c r="I17" s="74"/>
      <c r="J17" s="74"/>
      <c r="K17" s="66">
        <f t="shared" si="9"/>
        <v>0</v>
      </c>
      <c r="L17" s="74"/>
      <c r="M17" s="74"/>
      <c r="N17" s="74"/>
      <c r="O17" s="66">
        <f t="shared" si="10"/>
        <v>0</v>
      </c>
      <c r="P17" s="74"/>
      <c r="Q17" s="74"/>
      <c r="R17" s="74"/>
      <c r="S17" s="66">
        <f t="shared" si="11"/>
        <v>0</v>
      </c>
      <c r="T17" s="74">
        <f t="shared" si="12"/>
        <v>0</v>
      </c>
      <c r="U17" s="79" t="e">
        <f>T17/#REF!</f>
        <v>#REF!</v>
      </c>
      <c r="V17" s="66">
        <f>T17-S17</f>
        <v>0</v>
      </c>
      <c r="W17" s="74">
        <f>W19+W20+W24</f>
        <v>9928797.3600000013</v>
      </c>
      <c r="X17" s="67">
        <f t="shared" si="3"/>
        <v>1.2001447310528226</v>
      </c>
      <c r="Y17" s="75" t="e">
        <f t="shared" si="4"/>
        <v>#REF!</v>
      </c>
      <c r="Z17" s="67" t="e">
        <f t="shared" si="13"/>
        <v>#DIV/0!</v>
      </c>
      <c r="AA17" s="152"/>
      <c r="AB17" s="152"/>
      <c r="AC17" s="104">
        <f t="shared" si="6"/>
        <v>0</v>
      </c>
      <c r="AD17" s="55"/>
      <c r="AE17" s="55"/>
      <c r="AF17" s="55"/>
    </row>
    <row r="18" spans="1:32" s="78" customFormat="1" ht="57" hidden="1" customHeight="1" x14ac:dyDescent="0.25">
      <c r="A18" s="72"/>
      <c r="B18" s="73"/>
      <c r="C18" s="74"/>
      <c r="D18" s="74"/>
      <c r="E18" s="74"/>
      <c r="F18" s="74"/>
      <c r="G18" s="66"/>
      <c r="H18" s="74"/>
      <c r="I18" s="74"/>
      <c r="J18" s="74"/>
      <c r="K18" s="66"/>
      <c r="L18" s="74"/>
      <c r="M18" s="74"/>
      <c r="N18" s="74"/>
      <c r="O18" s="66"/>
      <c r="P18" s="74"/>
      <c r="Q18" s="74"/>
      <c r="R18" s="74"/>
      <c r="S18" s="66"/>
      <c r="T18" s="74"/>
      <c r="U18" s="79"/>
      <c r="V18" s="66"/>
      <c r="W18" s="74">
        <v>-1487055.44</v>
      </c>
      <c r="X18" s="67">
        <v>0</v>
      </c>
      <c r="Y18" s="75"/>
      <c r="Z18" s="67" t="e">
        <f t="shared" si="13"/>
        <v>#DIV/0!</v>
      </c>
      <c r="AA18" s="152"/>
      <c r="AB18" s="152"/>
      <c r="AC18" s="104">
        <f t="shared" si="6"/>
        <v>0</v>
      </c>
      <c r="AD18" s="55"/>
      <c r="AE18" s="55"/>
      <c r="AF18" s="55"/>
    </row>
    <row r="19" spans="1:32" s="80" customFormat="1" ht="26.25" hidden="1" customHeight="1" x14ac:dyDescent="0.25">
      <c r="A19" s="70" t="s">
        <v>331</v>
      </c>
      <c r="B19" s="65" t="s">
        <v>332</v>
      </c>
      <c r="C19" s="66">
        <f>C20</f>
        <v>412000</v>
      </c>
      <c r="D19" s="66">
        <f>D20</f>
        <v>4500</v>
      </c>
      <c r="E19" s="66">
        <f>E20</f>
        <v>4500</v>
      </c>
      <c r="F19" s="66">
        <f>F20</f>
        <v>4500</v>
      </c>
      <c r="G19" s="66">
        <f t="shared" si="8"/>
        <v>13500</v>
      </c>
      <c r="H19" s="66">
        <f>H20</f>
        <v>23500</v>
      </c>
      <c r="I19" s="66">
        <f>I20</f>
        <v>23500</v>
      </c>
      <c r="J19" s="66">
        <f>J20</f>
        <v>23500</v>
      </c>
      <c r="K19" s="66">
        <f t="shared" si="9"/>
        <v>70500</v>
      </c>
      <c r="L19" s="66">
        <f>L20</f>
        <v>600</v>
      </c>
      <c r="M19" s="66">
        <f>M20</f>
        <v>600</v>
      </c>
      <c r="N19" s="66">
        <f>N20</f>
        <v>71370.710000000006</v>
      </c>
      <c r="O19" s="66">
        <f t="shared" si="10"/>
        <v>72570.710000000006</v>
      </c>
      <c r="P19" s="66">
        <f>P20</f>
        <v>2000</v>
      </c>
      <c r="Q19" s="66">
        <f>Q20</f>
        <v>2000</v>
      </c>
      <c r="R19" s="66">
        <f>R20</f>
        <v>3200</v>
      </c>
      <c r="S19" s="66">
        <f t="shared" si="11"/>
        <v>7200</v>
      </c>
      <c r="T19" s="66">
        <f t="shared" si="12"/>
        <v>163770.71000000002</v>
      </c>
      <c r="U19" s="66">
        <v>415838.29</v>
      </c>
      <c r="V19" s="66">
        <f>V20</f>
        <v>412000</v>
      </c>
      <c r="W19" s="66">
        <f>W20</f>
        <v>203274.78</v>
      </c>
      <c r="X19" s="67">
        <f t="shared" si="3"/>
        <v>0.49338538834951456</v>
      </c>
      <c r="Y19" s="67">
        <f t="shared" si="4"/>
        <v>0.4888313195016265</v>
      </c>
      <c r="Z19" s="67">
        <f t="shared" si="13"/>
        <v>0.49338538834951456</v>
      </c>
      <c r="AA19" s="151"/>
      <c r="AB19" s="151"/>
      <c r="AC19" s="104">
        <f t="shared" si="6"/>
        <v>0</v>
      </c>
      <c r="AD19" s="68"/>
      <c r="AE19" s="68"/>
      <c r="AF19" s="68"/>
    </row>
    <row r="20" spans="1:32" ht="15.75" hidden="1" x14ac:dyDescent="0.25">
      <c r="A20" s="72" t="s">
        <v>333</v>
      </c>
      <c r="B20" s="73" t="s">
        <v>334</v>
      </c>
      <c r="C20" s="74">
        <v>412000</v>
      </c>
      <c r="D20" s="74">
        <v>4500</v>
      </c>
      <c r="E20" s="74">
        <v>4500</v>
      </c>
      <c r="F20" s="74">
        <v>4500</v>
      </c>
      <c r="G20" s="74">
        <f t="shared" si="8"/>
        <v>13500</v>
      </c>
      <c r="H20" s="74">
        <v>23500</v>
      </c>
      <c r="I20" s="74">
        <v>23500</v>
      </c>
      <c r="J20" s="74">
        <v>23500</v>
      </c>
      <c r="K20" s="74">
        <f t="shared" si="9"/>
        <v>70500</v>
      </c>
      <c r="L20" s="74">
        <v>600</v>
      </c>
      <c r="M20" s="74">
        <v>600</v>
      </c>
      <c r="N20" s="74">
        <v>71370.710000000006</v>
      </c>
      <c r="O20" s="74">
        <f t="shared" si="10"/>
        <v>72570.710000000006</v>
      </c>
      <c r="P20" s="74">
        <v>2000</v>
      </c>
      <c r="Q20" s="74">
        <v>2000</v>
      </c>
      <c r="R20" s="74">
        <v>3200</v>
      </c>
      <c r="S20" s="74">
        <f t="shared" si="11"/>
        <v>7200</v>
      </c>
      <c r="T20" s="74">
        <f t="shared" si="12"/>
        <v>163770.71000000002</v>
      </c>
      <c r="U20" s="74">
        <v>415838.29</v>
      </c>
      <c r="V20" s="74">
        <v>412000</v>
      </c>
      <c r="W20" s="74">
        <v>203274.78</v>
      </c>
      <c r="X20" s="75">
        <f t="shared" si="3"/>
        <v>0.49338538834951456</v>
      </c>
      <c r="Y20" s="75">
        <f t="shared" si="4"/>
        <v>0.4888313195016265</v>
      </c>
      <c r="Z20" s="67">
        <f t="shared" si="13"/>
        <v>0.49338538834951456</v>
      </c>
      <c r="AA20" s="152"/>
      <c r="AB20" s="152"/>
      <c r="AC20" s="104">
        <f t="shared" si="6"/>
        <v>0</v>
      </c>
    </row>
    <row r="21" spans="1:32" ht="15.75" hidden="1" x14ac:dyDescent="0.25">
      <c r="A21" s="72" t="s">
        <v>335</v>
      </c>
      <c r="B21" s="73" t="s">
        <v>334</v>
      </c>
      <c r="C21" s="74">
        <v>412000</v>
      </c>
      <c r="D21" s="74">
        <v>4500</v>
      </c>
      <c r="E21" s="74">
        <v>4500</v>
      </c>
      <c r="F21" s="74">
        <v>4500</v>
      </c>
      <c r="G21" s="74">
        <f t="shared" si="8"/>
        <v>13500</v>
      </c>
      <c r="H21" s="74">
        <v>23500</v>
      </c>
      <c r="I21" s="74">
        <v>23500</v>
      </c>
      <c r="J21" s="74">
        <v>23500</v>
      </c>
      <c r="K21" s="74">
        <f t="shared" si="9"/>
        <v>70500</v>
      </c>
      <c r="L21" s="74">
        <v>600</v>
      </c>
      <c r="M21" s="74">
        <v>600</v>
      </c>
      <c r="N21" s="74">
        <v>71370.710000000006</v>
      </c>
      <c r="O21" s="74">
        <f t="shared" si="10"/>
        <v>72570.710000000006</v>
      </c>
      <c r="P21" s="74">
        <v>2000</v>
      </c>
      <c r="Q21" s="74">
        <v>2000</v>
      </c>
      <c r="R21" s="74">
        <v>3200</v>
      </c>
      <c r="S21" s="74">
        <f t="shared" si="11"/>
        <v>7200</v>
      </c>
      <c r="T21" s="74">
        <f t="shared" si="12"/>
        <v>163770.71000000002</v>
      </c>
      <c r="U21" s="74">
        <v>415838.29</v>
      </c>
      <c r="V21" s="74">
        <v>412000</v>
      </c>
      <c r="W21" s="74">
        <v>203274.78</v>
      </c>
      <c r="X21" s="75">
        <f t="shared" si="3"/>
        <v>0.49338538834951456</v>
      </c>
      <c r="Y21" s="75">
        <f t="shared" si="4"/>
        <v>0.4888313195016265</v>
      </c>
      <c r="Z21" s="67">
        <f t="shared" si="13"/>
        <v>0.49338538834951456</v>
      </c>
      <c r="AA21" s="152"/>
      <c r="AB21" s="152"/>
      <c r="AC21" s="104">
        <f t="shared" si="6"/>
        <v>0</v>
      </c>
    </row>
    <row r="22" spans="1:32" s="69" customFormat="1" ht="15.75" hidden="1" x14ac:dyDescent="0.25">
      <c r="A22" s="70" t="s">
        <v>336</v>
      </c>
      <c r="B22" s="65" t="s">
        <v>337</v>
      </c>
      <c r="C22" s="66">
        <f>C23+C25</f>
        <v>20839000</v>
      </c>
      <c r="D22" s="66">
        <f t="shared" ref="D22:U22" si="15">D23+D25</f>
        <v>719500</v>
      </c>
      <c r="E22" s="66">
        <f t="shared" si="15"/>
        <v>788200</v>
      </c>
      <c r="F22" s="66">
        <f t="shared" si="15"/>
        <v>554000</v>
      </c>
      <c r="G22" s="66">
        <f t="shared" si="15"/>
        <v>2061700</v>
      </c>
      <c r="H22" s="66">
        <f t="shared" si="15"/>
        <v>823090</v>
      </c>
      <c r="I22" s="66">
        <f t="shared" si="15"/>
        <v>756720</v>
      </c>
      <c r="J22" s="66">
        <f t="shared" si="15"/>
        <v>1328090</v>
      </c>
      <c r="K22" s="66">
        <f t="shared" si="15"/>
        <v>2907900</v>
      </c>
      <c r="L22" s="66">
        <f t="shared" si="15"/>
        <v>3288000</v>
      </c>
      <c r="M22" s="66">
        <f t="shared" si="15"/>
        <v>2999000</v>
      </c>
      <c r="N22" s="66">
        <f t="shared" si="15"/>
        <v>3409400</v>
      </c>
      <c r="O22" s="66">
        <f t="shared" si="15"/>
        <v>9696400</v>
      </c>
      <c r="P22" s="66">
        <f t="shared" si="15"/>
        <v>3279000</v>
      </c>
      <c r="Q22" s="66">
        <f t="shared" si="15"/>
        <v>1854000</v>
      </c>
      <c r="R22" s="66">
        <f t="shared" si="15"/>
        <v>1714000</v>
      </c>
      <c r="S22" s="66">
        <f t="shared" si="15"/>
        <v>6847000</v>
      </c>
      <c r="T22" s="66">
        <f t="shared" si="15"/>
        <v>21513000</v>
      </c>
      <c r="U22" s="66">
        <f t="shared" si="15"/>
        <v>21026000</v>
      </c>
      <c r="V22" s="66">
        <f>V23+V25</f>
        <v>20839000</v>
      </c>
      <c r="W22" s="66">
        <f>W23+W25</f>
        <v>23447335.91</v>
      </c>
      <c r="X22" s="67">
        <f t="shared" si="3"/>
        <v>1.1251660785066462</v>
      </c>
      <c r="Y22" s="67">
        <f t="shared" si="4"/>
        <v>1.1151591320270142</v>
      </c>
      <c r="Z22" s="67">
        <f t="shared" si="13"/>
        <v>1.1251660785066462</v>
      </c>
      <c r="AA22" s="151"/>
      <c r="AB22" s="151"/>
      <c r="AC22" s="104">
        <f t="shared" si="6"/>
        <v>0</v>
      </c>
      <c r="AD22" s="68"/>
      <c r="AE22" s="68"/>
      <c r="AF22" s="68"/>
    </row>
    <row r="23" spans="1:32" s="78" customFormat="1" ht="19.5" hidden="1" customHeight="1" x14ac:dyDescent="0.25">
      <c r="A23" s="72" t="s">
        <v>338</v>
      </c>
      <c r="B23" s="73" t="s">
        <v>339</v>
      </c>
      <c r="C23" s="74">
        <v>7449000</v>
      </c>
      <c r="D23" s="74">
        <f>D24</f>
        <v>60000</v>
      </c>
      <c r="E23" s="74">
        <f>E24</f>
        <v>115000</v>
      </c>
      <c r="F23" s="74">
        <f>F24</f>
        <v>100000</v>
      </c>
      <c r="G23" s="74">
        <f t="shared" si="8"/>
        <v>275000</v>
      </c>
      <c r="H23" s="74">
        <f>H24</f>
        <v>215000</v>
      </c>
      <c r="I23" s="74">
        <f>I24</f>
        <v>150000</v>
      </c>
      <c r="J23" s="74">
        <f>J24</f>
        <v>725000</v>
      </c>
      <c r="K23" s="74">
        <f t="shared" si="9"/>
        <v>1090000</v>
      </c>
      <c r="L23" s="74">
        <f>L24</f>
        <v>1400000</v>
      </c>
      <c r="M23" s="74">
        <f>M24</f>
        <v>1385000</v>
      </c>
      <c r="N23" s="74">
        <f>N24</f>
        <v>1550000</v>
      </c>
      <c r="O23" s="74">
        <f t="shared" si="10"/>
        <v>4335000</v>
      </c>
      <c r="P23" s="74">
        <f>P24</f>
        <v>2300000</v>
      </c>
      <c r="Q23" s="74">
        <f>Q24</f>
        <v>475000</v>
      </c>
      <c r="R23" s="74">
        <f>R24</f>
        <v>472000</v>
      </c>
      <c r="S23" s="74">
        <f t="shared" si="11"/>
        <v>3247000</v>
      </c>
      <c r="T23" s="74">
        <f t="shared" si="12"/>
        <v>8947000</v>
      </c>
      <c r="U23" s="74">
        <v>7435000</v>
      </c>
      <c r="V23" s="74">
        <v>7449000</v>
      </c>
      <c r="W23" s="74">
        <v>9522247.8000000007</v>
      </c>
      <c r="X23" s="67">
        <f t="shared" si="3"/>
        <v>1.2783256544502619</v>
      </c>
      <c r="Y23" s="75">
        <f t="shared" si="4"/>
        <v>1.2807327236045731</v>
      </c>
      <c r="Z23" s="67">
        <f t="shared" si="13"/>
        <v>1.2783256544502619</v>
      </c>
      <c r="AA23" s="152"/>
      <c r="AB23" s="152"/>
      <c r="AC23" s="104">
        <f t="shared" si="6"/>
        <v>0</v>
      </c>
      <c r="AD23" s="55"/>
      <c r="AE23" s="55"/>
      <c r="AF23" s="55"/>
    </row>
    <row r="24" spans="1:32" s="78" customFormat="1" ht="60.75" hidden="1" customHeight="1" x14ac:dyDescent="0.25">
      <c r="A24" s="72" t="s">
        <v>340</v>
      </c>
      <c r="B24" s="73" t="s">
        <v>341</v>
      </c>
      <c r="C24" s="74">
        <v>7449000</v>
      </c>
      <c r="D24" s="74">
        <v>60000</v>
      </c>
      <c r="E24" s="74">
        <v>115000</v>
      </c>
      <c r="F24" s="74">
        <v>100000</v>
      </c>
      <c r="G24" s="74">
        <f t="shared" si="8"/>
        <v>275000</v>
      </c>
      <c r="H24" s="74">
        <v>215000</v>
      </c>
      <c r="I24" s="74">
        <v>150000</v>
      </c>
      <c r="J24" s="74">
        <v>725000</v>
      </c>
      <c r="K24" s="74">
        <f t="shared" si="9"/>
        <v>1090000</v>
      </c>
      <c r="L24" s="74">
        <v>1400000</v>
      </c>
      <c r="M24" s="74">
        <v>1385000</v>
      </c>
      <c r="N24" s="74">
        <v>1550000</v>
      </c>
      <c r="O24" s="74">
        <f t="shared" si="10"/>
        <v>4335000</v>
      </c>
      <c r="P24" s="74">
        <v>2300000</v>
      </c>
      <c r="Q24" s="74">
        <v>475000</v>
      </c>
      <c r="R24" s="74">
        <v>472000</v>
      </c>
      <c r="S24" s="74">
        <f t="shared" si="11"/>
        <v>3247000</v>
      </c>
      <c r="T24" s="74">
        <f t="shared" si="12"/>
        <v>8947000</v>
      </c>
      <c r="U24" s="74">
        <v>7435000</v>
      </c>
      <c r="V24" s="74">
        <v>7449000</v>
      </c>
      <c r="W24" s="74">
        <v>9522247.8000000007</v>
      </c>
      <c r="X24" s="67">
        <f t="shared" si="3"/>
        <v>1.2783256544502619</v>
      </c>
      <c r="Y24" s="75">
        <f t="shared" si="4"/>
        <v>1.2807327236045731</v>
      </c>
      <c r="Z24" s="67">
        <f t="shared" si="13"/>
        <v>1.2783256544502619</v>
      </c>
      <c r="AA24" s="152"/>
      <c r="AB24" s="152"/>
      <c r="AC24" s="104">
        <f t="shared" si="6"/>
        <v>0</v>
      </c>
      <c r="AD24" s="55"/>
      <c r="AE24" s="55"/>
      <c r="AF24" s="55"/>
    </row>
    <row r="25" spans="1:32" s="78" customFormat="1" ht="15.75" hidden="1" customHeight="1" x14ac:dyDescent="0.25">
      <c r="A25" s="72" t="s">
        <v>342</v>
      </c>
      <c r="B25" s="73" t="s">
        <v>343</v>
      </c>
      <c r="C25" s="74">
        <f>C26+C27</f>
        <v>13390000</v>
      </c>
      <c r="D25" s="74">
        <f>D26+D27</f>
        <v>659500</v>
      </c>
      <c r="E25" s="74">
        <f>E26+E27</f>
        <v>673200</v>
      </c>
      <c r="F25" s="74">
        <f>F26+F27</f>
        <v>454000</v>
      </c>
      <c r="G25" s="74">
        <f t="shared" si="8"/>
        <v>1786700</v>
      </c>
      <c r="H25" s="74">
        <f>H26+H27</f>
        <v>608090</v>
      </c>
      <c r="I25" s="74">
        <f>I26+I27</f>
        <v>606720</v>
      </c>
      <c r="J25" s="74">
        <f>J26+J27</f>
        <v>603090</v>
      </c>
      <c r="K25" s="74">
        <f t="shared" si="9"/>
        <v>1817900</v>
      </c>
      <c r="L25" s="74">
        <f>L26+L27</f>
        <v>1888000.0000000002</v>
      </c>
      <c r="M25" s="74">
        <f>M26+M27</f>
        <v>1614000</v>
      </c>
      <c r="N25" s="74">
        <f>N26+N27</f>
        <v>1859400</v>
      </c>
      <c r="O25" s="74">
        <f t="shared" si="10"/>
        <v>5361400</v>
      </c>
      <c r="P25" s="74">
        <f>P26+P27</f>
        <v>979000.00000000012</v>
      </c>
      <c r="Q25" s="74">
        <f>Q26+Q27</f>
        <v>1379000</v>
      </c>
      <c r="R25" s="74">
        <f>R26+R27</f>
        <v>1242000</v>
      </c>
      <c r="S25" s="74">
        <f t="shared" si="11"/>
        <v>3600000</v>
      </c>
      <c r="T25" s="74">
        <f t="shared" si="12"/>
        <v>12566000</v>
      </c>
      <c r="U25" s="74">
        <f>U26+U27</f>
        <v>13591000</v>
      </c>
      <c r="V25" s="74">
        <f>V26+V27</f>
        <v>13390000</v>
      </c>
      <c r="W25" s="74">
        <f>W26+W27</f>
        <v>13925088.109999999</v>
      </c>
      <c r="X25" s="75">
        <f t="shared" si="3"/>
        <v>1.0399617707244211</v>
      </c>
      <c r="Y25" s="75">
        <f t="shared" si="4"/>
        <v>1.0245815694209404</v>
      </c>
      <c r="Z25" s="67">
        <f t="shared" si="13"/>
        <v>1.0399617707244211</v>
      </c>
      <c r="AA25" s="152"/>
      <c r="AB25" s="152"/>
      <c r="AC25" s="104">
        <f t="shared" si="6"/>
        <v>0</v>
      </c>
      <c r="AD25" s="55"/>
      <c r="AE25" s="55"/>
      <c r="AF25" s="55"/>
    </row>
    <row r="26" spans="1:32" s="78" customFormat="1" ht="15.75" hidden="1" customHeight="1" x14ac:dyDescent="0.25">
      <c r="A26" s="72" t="s">
        <v>344</v>
      </c>
      <c r="B26" s="73" t="s">
        <v>345</v>
      </c>
      <c r="C26" s="74">
        <v>9200000</v>
      </c>
      <c r="D26" s="74">
        <v>180000</v>
      </c>
      <c r="E26" s="74">
        <v>180000</v>
      </c>
      <c r="F26" s="74">
        <v>180000</v>
      </c>
      <c r="G26" s="74">
        <f t="shared" si="8"/>
        <v>540000</v>
      </c>
      <c r="H26" s="74">
        <v>187500</v>
      </c>
      <c r="I26" s="74">
        <v>187500</v>
      </c>
      <c r="J26" s="74">
        <v>182500</v>
      </c>
      <c r="K26" s="74">
        <f t="shared" si="9"/>
        <v>557500</v>
      </c>
      <c r="L26" s="74">
        <v>312500</v>
      </c>
      <c r="M26" s="74">
        <v>312500</v>
      </c>
      <c r="N26" s="74">
        <v>530500</v>
      </c>
      <c r="O26" s="74">
        <f t="shared" si="10"/>
        <v>1155500</v>
      </c>
      <c r="P26" s="74">
        <v>20000</v>
      </c>
      <c r="Q26" s="74">
        <v>420000</v>
      </c>
      <c r="R26" s="74">
        <v>420000</v>
      </c>
      <c r="S26" s="74">
        <f t="shared" si="11"/>
        <v>860000</v>
      </c>
      <c r="T26" s="74">
        <f t="shared" si="12"/>
        <v>3113000</v>
      </c>
      <c r="U26" s="74">
        <v>9391000</v>
      </c>
      <c r="V26" s="74">
        <v>9200000</v>
      </c>
      <c r="W26" s="74">
        <v>5852673.6799999997</v>
      </c>
      <c r="X26" s="75">
        <f t="shared" si="3"/>
        <v>0.63616018260869567</v>
      </c>
      <c r="Y26" s="75">
        <f t="shared" si="4"/>
        <v>0.62322156106910864</v>
      </c>
      <c r="Z26" s="67">
        <f t="shared" si="13"/>
        <v>0.63616018260869567</v>
      </c>
      <c r="AA26" s="152"/>
      <c r="AB26" s="152"/>
      <c r="AC26" s="104">
        <f t="shared" si="6"/>
        <v>0</v>
      </c>
      <c r="AD26" s="55"/>
      <c r="AE26" s="55"/>
      <c r="AF26" s="55"/>
    </row>
    <row r="27" spans="1:32" s="78" customFormat="1" ht="15.75" hidden="1" customHeight="1" x14ac:dyDescent="0.25">
      <c r="A27" s="72" t="s">
        <v>346</v>
      </c>
      <c r="B27" s="73" t="s">
        <v>347</v>
      </c>
      <c r="C27" s="74">
        <v>4190000</v>
      </c>
      <c r="D27" s="74">
        <f>'[1]на 2013 год'!D21*1.37</f>
        <v>479500.00000000006</v>
      </c>
      <c r="E27" s="74">
        <f>'[1]на 2013 год'!E21*1.37</f>
        <v>493200.00000000006</v>
      </c>
      <c r="F27" s="74">
        <f>'[1]на 2013 год'!F21*1.37</f>
        <v>274000</v>
      </c>
      <c r="G27" s="74">
        <f t="shared" si="8"/>
        <v>1246700</v>
      </c>
      <c r="H27" s="74">
        <f>'[1]на 2013 год'!G21*1.37</f>
        <v>420590.00000000006</v>
      </c>
      <c r="I27" s="74">
        <f>'[1]на 2013 год'!H21*1.37</f>
        <v>419220.00000000006</v>
      </c>
      <c r="J27" s="74">
        <f>'[1]на 2013 год'!I21*1.37</f>
        <v>420590.00000000006</v>
      </c>
      <c r="K27" s="74">
        <f t="shared" si="9"/>
        <v>1260400.0000000002</v>
      </c>
      <c r="L27" s="74">
        <f>'[1]на 2013 год'!J21*1.37</f>
        <v>1575500.0000000002</v>
      </c>
      <c r="M27" s="74">
        <f>'[1]на 2013 год'!K21*1.37</f>
        <v>1301500</v>
      </c>
      <c r="N27" s="74">
        <f>'[1]на 2013 год'!L21*1.37</f>
        <v>1328900</v>
      </c>
      <c r="O27" s="74">
        <f t="shared" si="10"/>
        <v>4205900</v>
      </c>
      <c r="P27" s="74">
        <f>'[1]на 2013 год'!M21*1.37</f>
        <v>959000.00000000012</v>
      </c>
      <c r="Q27" s="74">
        <f>'[1]на 2013 год'!N21*1.37</f>
        <v>959000.00000000012</v>
      </c>
      <c r="R27" s="74">
        <f>'[1]на 2013 год'!O21*1.37</f>
        <v>822000.00000000012</v>
      </c>
      <c r="S27" s="74">
        <f t="shared" si="11"/>
        <v>2740000.0000000005</v>
      </c>
      <c r="T27" s="74">
        <f t="shared" si="12"/>
        <v>9453000</v>
      </c>
      <c r="U27" s="74">
        <v>4200000</v>
      </c>
      <c r="V27" s="74">
        <v>4190000</v>
      </c>
      <c r="W27" s="74">
        <v>8072414.4299999997</v>
      </c>
      <c r="X27" s="75">
        <f t="shared" si="3"/>
        <v>1.9265905560859189</v>
      </c>
      <c r="Y27" s="75">
        <f t="shared" si="4"/>
        <v>1.9220034357142857</v>
      </c>
      <c r="Z27" s="67">
        <f t="shared" si="13"/>
        <v>1.9265905560859189</v>
      </c>
      <c r="AA27" s="152"/>
      <c r="AB27" s="152"/>
      <c r="AC27" s="104">
        <f t="shared" si="6"/>
        <v>0</v>
      </c>
      <c r="AD27" s="55"/>
      <c r="AE27" s="55"/>
      <c r="AF27" s="55"/>
    </row>
    <row r="28" spans="1:32" ht="51" hidden="1" customHeight="1" x14ac:dyDescent="0.25">
      <c r="A28" s="70" t="s">
        <v>348</v>
      </c>
      <c r="B28" s="65" t="s">
        <v>349</v>
      </c>
      <c r="C28" s="66">
        <f t="shared" ref="C28:U28" si="16">C29+C31</f>
        <v>10350000</v>
      </c>
      <c r="D28" s="66">
        <f t="shared" si="16"/>
        <v>285000</v>
      </c>
      <c r="E28" s="66">
        <f t="shared" si="16"/>
        <v>383000</v>
      </c>
      <c r="F28" s="66">
        <f t="shared" si="16"/>
        <v>837080</v>
      </c>
      <c r="G28" s="66">
        <f t="shared" si="16"/>
        <v>1505080</v>
      </c>
      <c r="H28" s="66">
        <f t="shared" si="16"/>
        <v>858000</v>
      </c>
      <c r="I28" s="66">
        <f t="shared" si="16"/>
        <v>618000</v>
      </c>
      <c r="J28" s="66">
        <f t="shared" si="16"/>
        <v>613000</v>
      </c>
      <c r="K28" s="66">
        <f t="shared" si="16"/>
        <v>2089000</v>
      </c>
      <c r="L28" s="66">
        <f t="shared" si="16"/>
        <v>848300</v>
      </c>
      <c r="M28" s="66">
        <f t="shared" si="16"/>
        <v>683620</v>
      </c>
      <c r="N28" s="66">
        <f t="shared" si="16"/>
        <v>871000</v>
      </c>
      <c r="O28" s="66">
        <f t="shared" si="16"/>
        <v>2402920</v>
      </c>
      <c r="P28" s="66">
        <f t="shared" si="16"/>
        <v>765000</v>
      </c>
      <c r="Q28" s="66">
        <f t="shared" si="16"/>
        <v>765000</v>
      </c>
      <c r="R28" s="66">
        <f t="shared" si="16"/>
        <v>873000</v>
      </c>
      <c r="S28" s="66">
        <f t="shared" si="16"/>
        <v>2403000</v>
      </c>
      <c r="T28" s="66">
        <f t="shared" si="16"/>
        <v>8400000</v>
      </c>
      <c r="U28" s="66">
        <f t="shared" si="16"/>
        <v>10112666.51</v>
      </c>
      <c r="V28" s="66">
        <f>V29+V30+V31</f>
        <v>15511019.859999999</v>
      </c>
      <c r="W28" s="66">
        <f>W29+W31+W30</f>
        <v>16251279.669999998</v>
      </c>
      <c r="X28" s="67">
        <f t="shared" si="3"/>
        <v>1.5701719487922703</v>
      </c>
      <c r="Y28" s="67">
        <f t="shared" si="4"/>
        <v>1.6070222086261596</v>
      </c>
      <c r="Z28" s="67">
        <f t="shared" si="13"/>
        <v>1.0477247670805314</v>
      </c>
      <c r="AA28" s="152"/>
      <c r="AB28" s="152"/>
      <c r="AC28" s="104">
        <f t="shared" si="6"/>
        <v>0</v>
      </c>
    </row>
    <row r="29" spans="1:32" s="78" customFormat="1" ht="51" hidden="1" customHeight="1" x14ac:dyDescent="0.25">
      <c r="A29" s="72" t="s">
        <v>350</v>
      </c>
      <c r="B29" s="73" t="s">
        <v>351</v>
      </c>
      <c r="C29" s="74">
        <v>6050000</v>
      </c>
      <c r="D29" s="74">
        <v>20000</v>
      </c>
      <c r="E29" s="74">
        <v>65000</v>
      </c>
      <c r="F29" s="74">
        <v>500000</v>
      </c>
      <c r="G29" s="74">
        <f t="shared" si="8"/>
        <v>585000</v>
      </c>
      <c r="H29" s="74">
        <v>540000</v>
      </c>
      <c r="I29" s="74">
        <v>406000</v>
      </c>
      <c r="J29" s="74">
        <v>401000</v>
      </c>
      <c r="K29" s="74">
        <f t="shared" si="9"/>
        <v>1347000</v>
      </c>
      <c r="L29" s="74">
        <v>578000</v>
      </c>
      <c r="M29" s="74">
        <v>390000</v>
      </c>
      <c r="N29" s="74">
        <v>500000</v>
      </c>
      <c r="O29" s="74">
        <f t="shared" si="10"/>
        <v>1468000</v>
      </c>
      <c r="P29" s="74">
        <v>500000</v>
      </c>
      <c r="Q29" s="74">
        <v>500000</v>
      </c>
      <c r="R29" s="74">
        <v>500000</v>
      </c>
      <c r="S29" s="74">
        <f t="shared" si="11"/>
        <v>1500000</v>
      </c>
      <c r="T29" s="74">
        <f t="shared" si="12"/>
        <v>4900000</v>
      </c>
      <c r="U29" s="74">
        <v>6050000</v>
      </c>
      <c r="V29" s="74">
        <v>10357595.779999999</v>
      </c>
      <c r="W29" s="74">
        <v>10927271.34</v>
      </c>
      <c r="X29" s="75">
        <f t="shared" si="3"/>
        <v>1.8061605520661157</v>
      </c>
      <c r="Y29" s="75">
        <f t="shared" si="4"/>
        <v>1.8061605520661157</v>
      </c>
      <c r="Z29" s="75">
        <f t="shared" si="13"/>
        <v>1.0550007523077909</v>
      </c>
      <c r="AA29" s="152"/>
      <c r="AB29" s="152"/>
      <c r="AC29" s="104">
        <f t="shared" si="6"/>
        <v>0</v>
      </c>
      <c r="AD29" s="55"/>
      <c r="AE29" s="55"/>
      <c r="AF29" s="55"/>
    </row>
    <row r="30" spans="1:32" s="78" customFormat="1" ht="84" hidden="1" customHeight="1" x14ac:dyDescent="0.25">
      <c r="A30" s="72" t="s">
        <v>434</v>
      </c>
      <c r="B30" s="73" t="s">
        <v>435</v>
      </c>
      <c r="C30" s="74">
        <v>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>
        <v>142213.70000000001</v>
      </c>
      <c r="W30" s="74">
        <v>142213.70000000001</v>
      </c>
      <c r="X30" s="75">
        <v>0</v>
      </c>
      <c r="Y30" s="75"/>
      <c r="Z30" s="75">
        <f t="shared" si="13"/>
        <v>1</v>
      </c>
      <c r="AA30" s="152"/>
      <c r="AB30" s="152"/>
      <c r="AC30" s="104">
        <f t="shared" si="6"/>
        <v>0</v>
      </c>
      <c r="AD30" s="55"/>
      <c r="AE30" s="55"/>
      <c r="AF30" s="55"/>
    </row>
    <row r="31" spans="1:32" s="78" customFormat="1" ht="89.25" hidden="1" customHeight="1" x14ac:dyDescent="0.25">
      <c r="A31" s="72" t="s">
        <v>352</v>
      </c>
      <c r="B31" s="73" t="s">
        <v>353</v>
      </c>
      <c r="C31" s="74">
        <v>4300000</v>
      </c>
      <c r="D31" s="74">
        <f>'[1]на 2013 год'!D25*1.06</f>
        <v>265000</v>
      </c>
      <c r="E31" s="74">
        <f>'[1]на 2013 год'!E25*1.06</f>
        <v>318000</v>
      </c>
      <c r="F31" s="74">
        <f>'[1]на 2013 год'!F25*1.06</f>
        <v>337080</v>
      </c>
      <c r="G31" s="74">
        <f t="shared" si="8"/>
        <v>920080</v>
      </c>
      <c r="H31" s="74">
        <f>'[1]на 2013 год'!G25*1.06</f>
        <v>318000</v>
      </c>
      <c r="I31" s="74">
        <f>'[1]на 2013 год'!H25*1.06</f>
        <v>212000</v>
      </c>
      <c r="J31" s="74">
        <f>'[1]на 2013 год'!I25*1.06</f>
        <v>212000</v>
      </c>
      <c r="K31" s="74">
        <f t="shared" si="9"/>
        <v>742000</v>
      </c>
      <c r="L31" s="74">
        <f>'[1]на 2013 год'!J25*1.06</f>
        <v>270300</v>
      </c>
      <c r="M31" s="74">
        <f>'[1]на 2013 год'!K25*1.06</f>
        <v>293620</v>
      </c>
      <c r="N31" s="74">
        <f>'[1]на 2013 год'!L25*1.06</f>
        <v>371000</v>
      </c>
      <c r="O31" s="74">
        <f t="shared" si="10"/>
        <v>934920</v>
      </c>
      <c r="P31" s="74">
        <f>'[1]на 2013 год'!M25*1.06</f>
        <v>265000</v>
      </c>
      <c r="Q31" s="74">
        <f>'[1]на 2013 год'!N25*1.06</f>
        <v>265000</v>
      </c>
      <c r="R31" s="74">
        <v>373000</v>
      </c>
      <c r="S31" s="74">
        <f t="shared" si="11"/>
        <v>903000</v>
      </c>
      <c r="T31" s="74">
        <f t="shared" si="12"/>
        <v>3500000</v>
      </c>
      <c r="U31" s="74">
        <v>4062666.51</v>
      </c>
      <c r="V31" s="74">
        <v>5011210.38</v>
      </c>
      <c r="W31" s="74">
        <v>5181794.63</v>
      </c>
      <c r="X31" s="75">
        <f t="shared" si="3"/>
        <v>1.205068518604651</v>
      </c>
      <c r="Y31" s="75">
        <f t="shared" si="4"/>
        <v>1.2754664005143754</v>
      </c>
      <c r="Z31" s="75">
        <f t="shared" si="13"/>
        <v>1.0340405285479155</v>
      </c>
      <c r="AA31" s="152"/>
      <c r="AB31" s="152"/>
      <c r="AC31" s="104">
        <f t="shared" si="6"/>
        <v>0</v>
      </c>
      <c r="AD31" s="55"/>
      <c r="AE31" s="55"/>
      <c r="AF31" s="55"/>
    </row>
    <row r="32" spans="1:32" s="69" customFormat="1" ht="33" hidden="1" customHeight="1" x14ac:dyDescent="0.25">
      <c r="A32" s="70" t="s">
        <v>354</v>
      </c>
      <c r="B32" s="71" t="s">
        <v>355</v>
      </c>
      <c r="C32" s="66">
        <v>0</v>
      </c>
      <c r="D32" s="66">
        <f>D33</f>
        <v>0</v>
      </c>
      <c r="E32" s="66">
        <f>E33</f>
        <v>0</v>
      </c>
      <c r="F32" s="66">
        <f>F33</f>
        <v>0</v>
      </c>
      <c r="G32" s="66">
        <f t="shared" si="8"/>
        <v>0</v>
      </c>
      <c r="H32" s="66">
        <f>H33</f>
        <v>0</v>
      </c>
      <c r="I32" s="66">
        <f>I33</f>
        <v>0</v>
      </c>
      <c r="J32" s="66">
        <f>J33</f>
        <v>0</v>
      </c>
      <c r="K32" s="66">
        <f t="shared" si="9"/>
        <v>0</v>
      </c>
      <c r="L32" s="66">
        <f>L33</f>
        <v>0</v>
      </c>
      <c r="M32" s="66">
        <f>M33</f>
        <v>0</v>
      </c>
      <c r="N32" s="66">
        <f>N33</f>
        <v>143184.34</v>
      </c>
      <c r="O32" s="66">
        <f t="shared" si="10"/>
        <v>143184.34</v>
      </c>
      <c r="P32" s="66">
        <f>P33</f>
        <v>0</v>
      </c>
      <c r="Q32" s="66">
        <f>Q33</f>
        <v>0</v>
      </c>
      <c r="R32" s="66">
        <f>R33</f>
        <v>0</v>
      </c>
      <c r="S32" s="66">
        <f t="shared" si="11"/>
        <v>0</v>
      </c>
      <c r="T32" s="66">
        <f t="shared" si="12"/>
        <v>143184.34</v>
      </c>
      <c r="U32" s="81">
        <f>U33</f>
        <v>0</v>
      </c>
      <c r="V32" s="147">
        <f>V33</f>
        <v>700080.41</v>
      </c>
      <c r="W32" s="66">
        <f>W33</f>
        <v>700080.41</v>
      </c>
      <c r="X32" s="67">
        <v>0</v>
      </c>
      <c r="Y32" s="67">
        <v>0</v>
      </c>
      <c r="Z32" s="67">
        <f t="shared" si="13"/>
        <v>1</v>
      </c>
      <c r="AA32" s="151"/>
      <c r="AB32" s="151"/>
      <c r="AC32" s="104">
        <f t="shared" si="6"/>
        <v>0</v>
      </c>
      <c r="AD32" s="68"/>
      <c r="AE32" s="68"/>
      <c r="AF32" s="68"/>
    </row>
    <row r="33" spans="1:32" s="69" customFormat="1" ht="35.25" hidden="1" customHeight="1" x14ac:dyDescent="0.25">
      <c r="A33" s="72" t="s">
        <v>356</v>
      </c>
      <c r="B33" s="73" t="s">
        <v>357</v>
      </c>
      <c r="C33" s="74">
        <v>0</v>
      </c>
      <c r="D33" s="74"/>
      <c r="E33" s="74"/>
      <c r="F33" s="74"/>
      <c r="G33" s="74">
        <f t="shared" si="8"/>
        <v>0</v>
      </c>
      <c r="H33" s="74"/>
      <c r="I33" s="74"/>
      <c r="J33" s="74"/>
      <c r="K33" s="74">
        <f>I33+H33+J33</f>
        <v>0</v>
      </c>
      <c r="L33" s="74"/>
      <c r="M33" s="74"/>
      <c r="N33" s="74">
        <v>143184.34</v>
      </c>
      <c r="O33" s="74">
        <f>M33+L33+N33</f>
        <v>143184.34</v>
      </c>
      <c r="P33" s="74"/>
      <c r="Q33" s="74"/>
      <c r="R33" s="74"/>
      <c r="S33" s="74">
        <f>Q33+P33+R33</f>
        <v>0</v>
      </c>
      <c r="T33" s="74">
        <f t="shared" si="12"/>
        <v>143184.34</v>
      </c>
      <c r="U33" s="82">
        <v>0</v>
      </c>
      <c r="V33" s="148">
        <v>700080.41</v>
      </c>
      <c r="W33" s="74">
        <v>700080.41</v>
      </c>
      <c r="X33" s="75">
        <v>0</v>
      </c>
      <c r="Y33" s="75">
        <v>0</v>
      </c>
      <c r="Z33" s="75">
        <f t="shared" si="13"/>
        <v>1</v>
      </c>
      <c r="AA33" s="151"/>
      <c r="AB33" s="151"/>
      <c r="AC33" s="104">
        <f t="shared" si="6"/>
        <v>0</v>
      </c>
      <c r="AD33" s="68"/>
      <c r="AE33" s="68"/>
      <c r="AF33" s="68"/>
    </row>
    <row r="34" spans="1:32" ht="30.75" hidden="1" customHeight="1" x14ac:dyDescent="0.25">
      <c r="A34" s="83" t="s">
        <v>358</v>
      </c>
      <c r="B34" s="65" t="s">
        <v>359</v>
      </c>
      <c r="C34" s="66">
        <f>C36</f>
        <v>150000</v>
      </c>
      <c r="D34" s="66">
        <f t="shared" ref="D34:U34" si="17">D36</f>
        <v>0</v>
      </c>
      <c r="E34" s="66">
        <f t="shared" si="17"/>
        <v>0</v>
      </c>
      <c r="F34" s="66">
        <f t="shared" si="17"/>
        <v>1875000</v>
      </c>
      <c r="G34" s="66">
        <f t="shared" si="17"/>
        <v>1875000</v>
      </c>
      <c r="H34" s="66">
        <f t="shared" si="17"/>
        <v>1875000</v>
      </c>
      <c r="I34" s="66">
        <f t="shared" si="17"/>
        <v>0</v>
      </c>
      <c r="J34" s="66">
        <f t="shared" si="17"/>
        <v>0</v>
      </c>
      <c r="K34" s="66">
        <f t="shared" si="17"/>
        <v>1875000</v>
      </c>
      <c r="L34" s="66">
        <f t="shared" si="17"/>
        <v>0</v>
      </c>
      <c r="M34" s="66">
        <f t="shared" si="17"/>
        <v>0</v>
      </c>
      <c r="N34" s="66">
        <f t="shared" si="17"/>
        <v>0</v>
      </c>
      <c r="O34" s="66">
        <f t="shared" si="17"/>
        <v>0</v>
      </c>
      <c r="P34" s="66">
        <f t="shared" si="17"/>
        <v>0</v>
      </c>
      <c r="Q34" s="66">
        <f t="shared" si="17"/>
        <v>0</v>
      </c>
      <c r="R34" s="66">
        <f t="shared" si="17"/>
        <v>0</v>
      </c>
      <c r="S34" s="66">
        <f t="shared" si="17"/>
        <v>0</v>
      </c>
      <c r="T34" s="66">
        <f t="shared" si="17"/>
        <v>3750000</v>
      </c>
      <c r="U34" s="66">
        <f t="shared" si="17"/>
        <v>500000</v>
      </c>
      <c r="V34" s="66">
        <f>V35+V36</f>
        <v>621648.73</v>
      </c>
      <c r="W34" s="66">
        <f>W36+W35</f>
        <v>656001.04</v>
      </c>
      <c r="X34" s="67">
        <f t="shared" si="3"/>
        <v>4.3733402666666672</v>
      </c>
      <c r="Y34" s="67">
        <f t="shared" si="4"/>
        <v>1.3120020800000001</v>
      </c>
      <c r="Z34" s="67">
        <f t="shared" si="13"/>
        <v>1.0552600018984999</v>
      </c>
      <c r="AA34" s="152"/>
      <c r="AB34" s="152"/>
      <c r="AC34" s="104">
        <f t="shared" si="6"/>
        <v>0</v>
      </c>
    </row>
    <row r="35" spans="1:32" ht="45.75" hidden="1" customHeight="1" x14ac:dyDescent="0.25">
      <c r="A35" s="149" t="s">
        <v>436</v>
      </c>
      <c r="B35" s="73" t="s">
        <v>437</v>
      </c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74">
        <v>471648.73</v>
      </c>
      <c r="W35" s="74">
        <v>260317.5</v>
      </c>
      <c r="X35" s="75">
        <v>0</v>
      </c>
      <c r="Y35" s="75"/>
      <c r="Z35" s="75">
        <f t="shared" si="13"/>
        <v>0.55193088296877213</v>
      </c>
      <c r="AA35" s="152"/>
      <c r="AB35" s="152"/>
      <c r="AC35" s="104">
        <f t="shared" si="6"/>
        <v>0</v>
      </c>
    </row>
    <row r="36" spans="1:32" s="80" customFormat="1" ht="61.5" hidden="1" customHeight="1" x14ac:dyDescent="0.25">
      <c r="A36" s="72" t="s">
        <v>360</v>
      </c>
      <c r="B36" s="73" t="s">
        <v>361</v>
      </c>
      <c r="C36" s="74">
        <v>150000</v>
      </c>
      <c r="D36" s="74"/>
      <c r="E36" s="74"/>
      <c r="F36" s="74">
        <v>1875000</v>
      </c>
      <c r="G36" s="74">
        <f t="shared" si="8"/>
        <v>1875000</v>
      </c>
      <c r="H36" s="74">
        <v>1875000</v>
      </c>
      <c r="I36" s="74"/>
      <c r="J36" s="74"/>
      <c r="K36" s="74">
        <f t="shared" ref="K36:K44" si="18">J36+I36+H36</f>
        <v>1875000</v>
      </c>
      <c r="L36" s="74"/>
      <c r="M36" s="74"/>
      <c r="N36" s="74"/>
      <c r="O36" s="74"/>
      <c r="P36" s="74"/>
      <c r="Q36" s="74"/>
      <c r="R36" s="74"/>
      <c r="S36" s="74"/>
      <c r="T36" s="74">
        <f t="shared" si="12"/>
        <v>3750000</v>
      </c>
      <c r="U36" s="74">
        <v>500000</v>
      </c>
      <c r="V36" s="74">
        <v>150000</v>
      </c>
      <c r="W36" s="74">
        <v>395683.54</v>
      </c>
      <c r="X36" s="75">
        <f t="shared" si="3"/>
        <v>2.6378902666666666</v>
      </c>
      <c r="Y36" s="75">
        <f t="shared" si="4"/>
        <v>0.79136708</v>
      </c>
      <c r="Z36" s="75">
        <f t="shared" si="13"/>
        <v>2.6378902666666666</v>
      </c>
      <c r="AA36" s="151"/>
      <c r="AB36" s="151"/>
      <c r="AC36" s="104">
        <f t="shared" si="6"/>
        <v>0</v>
      </c>
      <c r="AD36" s="68"/>
      <c r="AE36" s="68"/>
      <c r="AF36" s="68"/>
    </row>
    <row r="37" spans="1:32" ht="30.75" hidden="1" customHeight="1" x14ac:dyDescent="0.25">
      <c r="A37" s="83" t="s">
        <v>362</v>
      </c>
      <c r="B37" s="71" t="s">
        <v>363</v>
      </c>
      <c r="C37" s="66">
        <v>0</v>
      </c>
      <c r="D37" s="74" t="e">
        <f>D38+#REF!</f>
        <v>#REF!</v>
      </c>
      <c r="E37" s="74" t="e">
        <f>E38+#REF!</f>
        <v>#REF!</v>
      </c>
      <c r="F37" s="74" t="e">
        <f>F38+#REF!</f>
        <v>#REF!</v>
      </c>
      <c r="G37" s="66" t="e">
        <f t="shared" si="8"/>
        <v>#REF!</v>
      </c>
      <c r="H37" s="74" t="e">
        <f>H38+#REF!</f>
        <v>#REF!</v>
      </c>
      <c r="I37" s="74" t="e">
        <f>I38+#REF!</f>
        <v>#REF!</v>
      </c>
      <c r="J37" s="74" t="e">
        <f>J38+#REF!</f>
        <v>#REF!</v>
      </c>
      <c r="K37" s="66" t="e">
        <f t="shared" si="18"/>
        <v>#REF!</v>
      </c>
      <c r="L37" s="74" t="e">
        <f>L38+#REF!</f>
        <v>#REF!</v>
      </c>
      <c r="M37" s="74" t="e">
        <f>M38+#REF!</f>
        <v>#REF!</v>
      </c>
      <c r="N37" s="74" t="e">
        <f>N38+#REF!</f>
        <v>#REF!</v>
      </c>
      <c r="O37" s="66" t="e">
        <f t="shared" ref="O37:O44" si="19">N37+M37+L37</f>
        <v>#REF!</v>
      </c>
      <c r="P37" s="74" t="e">
        <f>P38+#REF!</f>
        <v>#REF!</v>
      </c>
      <c r="Q37" s="74" t="e">
        <f>Q38+#REF!</f>
        <v>#REF!</v>
      </c>
      <c r="R37" s="74" t="e">
        <f>R38+#REF!</f>
        <v>#REF!</v>
      </c>
      <c r="S37" s="66" t="e">
        <f>R37+Q37+P37</f>
        <v>#REF!</v>
      </c>
      <c r="T37" s="66" t="e">
        <f t="shared" si="12"/>
        <v>#REF!</v>
      </c>
      <c r="U37" s="66">
        <f>U38+U39+U40</f>
        <v>159900</v>
      </c>
      <c r="V37" s="66">
        <f>V39+V40</f>
        <v>112051.43</v>
      </c>
      <c r="W37" s="66">
        <f>W39+W40</f>
        <v>112051.43</v>
      </c>
      <c r="X37" s="67">
        <v>0</v>
      </c>
      <c r="Y37" s="67">
        <f t="shared" si="4"/>
        <v>0.70075941213258286</v>
      </c>
      <c r="Z37" s="67">
        <f t="shared" si="13"/>
        <v>1</v>
      </c>
      <c r="AA37" s="152"/>
      <c r="AB37" s="152"/>
      <c r="AC37" s="104">
        <f t="shared" si="6"/>
        <v>0</v>
      </c>
    </row>
    <row r="38" spans="1:32" ht="45.75" hidden="1" customHeight="1" x14ac:dyDescent="0.25">
      <c r="A38" s="72" t="s">
        <v>364</v>
      </c>
      <c r="B38" s="73" t="s">
        <v>438</v>
      </c>
      <c r="C38" s="74">
        <v>0</v>
      </c>
      <c r="D38" s="74"/>
      <c r="E38" s="74"/>
      <c r="F38" s="74"/>
      <c r="G38" s="74">
        <f t="shared" si="8"/>
        <v>0</v>
      </c>
      <c r="H38" s="74"/>
      <c r="I38" s="74"/>
      <c r="J38" s="74"/>
      <c r="K38" s="74">
        <f t="shared" si="18"/>
        <v>0</v>
      </c>
      <c r="L38" s="74"/>
      <c r="M38" s="74"/>
      <c r="N38" s="74">
        <v>11730886.289999999</v>
      </c>
      <c r="O38" s="74">
        <f t="shared" si="19"/>
        <v>11730886.289999999</v>
      </c>
      <c r="P38" s="74"/>
      <c r="Q38" s="74"/>
      <c r="R38" s="74"/>
      <c r="S38" s="74">
        <f>R38+Q38+P38</f>
        <v>0</v>
      </c>
      <c r="T38" s="74">
        <f t="shared" si="12"/>
        <v>11730886.289999999</v>
      </c>
      <c r="U38" s="74">
        <v>9000</v>
      </c>
      <c r="V38" s="74">
        <v>0</v>
      </c>
      <c r="W38" s="74">
        <v>0</v>
      </c>
      <c r="X38" s="75">
        <v>0</v>
      </c>
      <c r="Y38" s="75">
        <f t="shared" si="4"/>
        <v>0</v>
      </c>
      <c r="Z38" s="75">
        <v>0</v>
      </c>
      <c r="AA38" s="152"/>
      <c r="AB38" s="152"/>
      <c r="AC38" s="104">
        <f t="shared" si="6"/>
        <v>0</v>
      </c>
    </row>
    <row r="39" spans="1:32" ht="75" hidden="1" customHeight="1" x14ac:dyDescent="0.25">
      <c r="A39" s="72" t="s">
        <v>365</v>
      </c>
      <c r="B39" s="73" t="s">
        <v>366</v>
      </c>
      <c r="C39" s="74">
        <v>0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>
        <v>150000</v>
      </c>
      <c r="V39" s="74">
        <v>15000</v>
      </c>
      <c r="W39" s="74">
        <v>23891.95</v>
      </c>
      <c r="X39" s="75">
        <v>0</v>
      </c>
      <c r="Y39" s="75">
        <f t="shared" si="4"/>
        <v>0.15927966666666668</v>
      </c>
      <c r="Z39" s="75">
        <f t="shared" si="13"/>
        <v>1.5927966666666666</v>
      </c>
      <c r="AA39" s="152"/>
      <c r="AB39" s="152"/>
      <c r="AC39" s="104">
        <f t="shared" si="6"/>
        <v>0</v>
      </c>
    </row>
    <row r="40" spans="1:32" ht="51.75" hidden="1" customHeight="1" x14ac:dyDescent="0.25">
      <c r="A40" s="72" t="s">
        <v>367</v>
      </c>
      <c r="B40" s="73" t="s">
        <v>368</v>
      </c>
      <c r="C40" s="74">
        <v>0</v>
      </c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>
        <v>900</v>
      </c>
      <c r="V40" s="74">
        <v>97051.43</v>
      </c>
      <c r="W40" s="74">
        <v>88159.48</v>
      </c>
      <c r="X40" s="67">
        <v>0</v>
      </c>
      <c r="Y40" s="75">
        <f t="shared" si="4"/>
        <v>97.954977777777771</v>
      </c>
      <c r="Z40" s="67">
        <f t="shared" si="13"/>
        <v>0.90837899039715342</v>
      </c>
      <c r="AA40" s="152"/>
      <c r="AB40" s="152"/>
      <c r="AC40" s="104">
        <f t="shared" si="6"/>
        <v>0</v>
      </c>
    </row>
    <row r="41" spans="1:32" ht="24" customHeight="1" x14ac:dyDescent="0.25">
      <c r="A41" s="70" t="s">
        <v>369</v>
      </c>
      <c r="B41" s="65" t="s">
        <v>370</v>
      </c>
      <c r="C41" s="66">
        <f t="shared" ref="C41:W41" si="20">C42+C48</f>
        <v>141185470</v>
      </c>
      <c r="D41" s="66">
        <f t="shared" si="20"/>
        <v>7200000</v>
      </c>
      <c r="E41" s="66">
        <f t="shared" si="20"/>
        <v>7860937.0800000001</v>
      </c>
      <c r="F41" s="66">
        <f t="shared" si="20"/>
        <v>9341556.8100000005</v>
      </c>
      <c r="G41" s="66">
        <f t="shared" si="20"/>
        <v>24402493.890000001</v>
      </c>
      <c r="H41" s="66">
        <f t="shared" si="20"/>
        <v>7200000</v>
      </c>
      <c r="I41" s="66">
        <f t="shared" si="20"/>
        <v>7200000</v>
      </c>
      <c r="J41" s="66">
        <f t="shared" si="20"/>
        <v>7200000</v>
      </c>
      <c r="K41" s="66">
        <f t="shared" si="20"/>
        <v>21600000</v>
      </c>
      <c r="L41" s="66">
        <f t="shared" si="20"/>
        <v>7195000</v>
      </c>
      <c r="M41" s="66">
        <f t="shared" si="20"/>
        <v>7195000</v>
      </c>
      <c r="N41" s="66">
        <f t="shared" si="20"/>
        <v>223211665.88</v>
      </c>
      <c r="O41" s="66">
        <f t="shared" si="20"/>
        <v>237601665.88</v>
      </c>
      <c r="P41" s="66">
        <f t="shared" si="20"/>
        <v>7195000</v>
      </c>
      <c r="Q41" s="66">
        <f t="shared" si="20"/>
        <v>7195000</v>
      </c>
      <c r="R41" s="66">
        <f t="shared" si="20"/>
        <v>6073900</v>
      </c>
      <c r="S41" s="66">
        <f t="shared" si="20"/>
        <v>20463900</v>
      </c>
      <c r="T41" s="66">
        <f t="shared" si="20"/>
        <v>304068059.77000004</v>
      </c>
      <c r="U41" s="66">
        <f t="shared" si="20"/>
        <v>246840004.94999999</v>
      </c>
      <c r="V41" s="66">
        <f t="shared" si="20"/>
        <v>275068306.14999998</v>
      </c>
      <c r="W41" s="66">
        <f t="shared" si="20"/>
        <v>275577453.80000001</v>
      </c>
      <c r="X41" s="67">
        <f t="shared" si="3"/>
        <v>1.9518825400375832</v>
      </c>
      <c r="Y41" s="67">
        <f t="shared" si="4"/>
        <v>1.1164213590735468</v>
      </c>
      <c r="Z41" s="67">
        <f t="shared" si="13"/>
        <v>1.0018509862409317</v>
      </c>
      <c r="AA41" s="152">
        <f>V41</f>
        <v>275068306.14999998</v>
      </c>
      <c r="AB41" s="152">
        <f>W41</f>
        <v>275577453.80000001</v>
      </c>
      <c r="AC41" s="104">
        <f>AB41-AA41</f>
        <v>509147.65000003576</v>
      </c>
    </row>
    <row r="42" spans="1:32" ht="48" hidden="1" customHeight="1" x14ac:dyDescent="0.25">
      <c r="A42" s="72" t="s">
        <v>371</v>
      </c>
      <c r="B42" s="84" t="s">
        <v>372</v>
      </c>
      <c r="C42" s="74">
        <f>C43+C45</f>
        <v>141185470</v>
      </c>
      <c r="D42" s="74">
        <f t="shared" ref="D42:T42" si="21">D43+D45+D47</f>
        <v>7200000</v>
      </c>
      <c r="E42" s="74">
        <f t="shared" si="21"/>
        <v>7860937.0800000001</v>
      </c>
      <c r="F42" s="74">
        <f t="shared" si="21"/>
        <v>9341556.8100000005</v>
      </c>
      <c r="G42" s="74">
        <f t="shared" si="21"/>
        <v>24402493.890000001</v>
      </c>
      <c r="H42" s="74">
        <f t="shared" si="21"/>
        <v>7200000</v>
      </c>
      <c r="I42" s="74">
        <f t="shared" si="21"/>
        <v>7200000</v>
      </c>
      <c r="J42" s="74">
        <f t="shared" si="21"/>
        <v>7200000</v>
      </c>
      <c r="K42" s="74">
        <f t="shared" si="21"/>
        <v>21600000</v>
      </c>
      <c r="L42" s="74">
        <f t="shared" si="21"/>
        <v>7195000</v>
      </c>
      <c r="M42" s="74">
        <f t="shared" si="21"/>
        <v>7195000</v>
      </c>
      <c r="N42" s="74">
        <f t="shared" si="21"/>
        <v>207489399.97</v>
      </c>
      <c r="O42" s="74">
        <f t="shared" si="21"/>
        <v>221879399.97</v>
      </c>
      <c r="P42" s="74">
        <f t="shared" si="21"/>
        <v>7195000</v>
      </c>
      <c r="Q42" s="74">
        <f t="shared" si="21"/>
        <v>7195000</v>
      </c>
      <c r="R42" s="74">
        <f t="shared" si="21"/>
        <v>6073900</v>
      </c>
      <c r="S42" s="74">
        <f t="shared" si="21"/>
        <v>20463900</v>
      </c>
      <c r="T42" s="74">
        <f t="shared" si="21"/>
        <v>288345793.86000001</v>
      </c>
      <c r="U42" s="74">
        <f>U43+U45</f>
        <v>246840004.94999999</v>
      </c>
      <c r="V42" s="74">
        <f>V43+V45</f>
        <v>275068306.14999998</v>
      </c>
      <c r="W42" s="74">
        <f>W43+W45</f>
        <v>275577453.80000001</v>
      </c>
      <c r="X42" s="75">
        <f t="shared" si="3"/>
        <v>1.9518825400375832</v>
      </c>
      <c r="Y42" s="75">
        <f t="shared" si="4"/>
        <v>1.1164213590735468</v>
      </c>
      <c r="Z42" s="75">
        <f t="shared" si="13"/>
        <v>1.0018509862409317</v>
      </c>
      <c r="AA42" s="152"/>
      <c r="AB42" s="152"/>
      <c r="AC42" s="104">
        <f t="shared" si="6"/>
        <v>0</v>
      </c>
    </row>
    <row r="43" spans="1:32" ht="30.75" customHeight="1" x14ac:dyDescent="0.25">
      <c r="A43" s="72" t="s">
        <v>373</v>
      </c>
      <c r="B43" s="73" t="s">
        <v>374</v>
      </c>
      <c r="C43" s="74">
        <v>120446200</v>
      </c>
      <c r="D43" s="74">
        <v>7200000</v>
      </c>
      <c r="E43" s="74">
        <v>7200000</v>
      </c>
      <c r="F43" s="74">
        <v>7200000</v>
      </c>
      <c r="G43" s="74">
        <f t="shared" si="8"/>
        <v>21600000</v>
      </c>
      <c r="H43" s="74">
        <v>7200000</v>
      </c>
      <c r="I43" s="74">
        <v>7200000</v>
      </c>
      <c r="J43" s="74">
        <v>7200000</v>
      </c>
      <c r="K43" s="74">
        <f t="shared" si="18"/>
        <v>21600000</v>
      </c>
      <c r="L43" s="74">
        <v>7195000</v>
      </c>
      <c r="M43" s="74">
        <v>7195000</v>
      </c>
      <c r="N43" s="74">
        <v>25366400</v>
      </c>
      <c r="O43" s="74">
        <f t="shared" si="19"/>
        <v>39756400</v>
      </c>
      <c r="P43" s="74">
        <v>7195000</v>
      </c>
      <c r="Q43" s="74">
        <v>7195000</v>
      </c>
      <c r="R43" s="74">
        <v>6073900</v>
      </c>
      <c r="S43" s="74">
        <f>R43+Q43+P43</f>
        <v>20463900</v>
      </c>
      <c r="T43" s="74">
        <f t="shared" si="12"/>
        <v>103420300</v>
      </c>
      <c r="U43" s="74">
        <v>112623700</v>
      </c>
      <c r="V43" s="74">
        <v>120446200</v>
      </c>
      <c r="W43" s="74">
        <v>120446200</v>
      </c>
      <c r="X43" s="74">
        <v>120446200</v>
      </c>
      <c r="Y43" s="74">
        <v>120446200</v>
      </c>
      <c r="Z43" s="74">
        <v>120446200</v>
      </c>
      <c r="AA43" s="74">
        <v>120446200</v>
      </c>
      <c r="AB43" s="74">
        <v>120446200</v>
      </c>
      <c r="AC43" s="104">
        <f t="shared" si="6"/>
        <v>0</v>
      </c>
    </row>
    <row r="44" spans="1:32" ht="29.25" hidden="1" customHeight="1" x14ac:dyDescent="0.25">
      <c r="A44" s="72" t="s">
        <v>375</v>
      </c>
      <c r="B44" s="73" t="s">
        <v>376</v>
      </c>
      <c r="C44" s="74">
        <v>120446200</v>
      </c>
      <c r="D44" s="74">
        <f>D43</f>
        <v>7200000</v>
      </c>
      <c r="E44" s="74">
        <f>E43</f>
        <v>7200000</v>
      </c>
      <c r="F44" s="74">
        <f>F43</f>
        <v>7200000</v>
      </c>
      <c r="G44" s="74">
        <f t="shared" si="8"/>
        <v>21600000</v>
      </c>
      <c r="H44" s="74">
        <f>H43</f>
        <v>7200000</v>
      </c>
      <c r="I44" s="74">
        <f>I43</f>
        <v>7200000</v>
      </c>
      <c r="J44" s="74">
        <f>J43</f>
        <v>7200000</v>
      </c>
      <c r="K44" s="74">
        <f t="shared" si="18"/>
        <v>21600000</v>
      </c>
      <c r="L44" s="74">
        <f>L43</f>
        <v>7195000</v>
      </c>
      <c r="M44" s="74">
        <f>M43</f>
        <v>7195000</v>
      </c>
      <c r="N44" s="74">
        <f>N43</f>
        <v>25366400</v>
      </c>
      <c r="O44" s="74">
        <f t="shared" si="19"/>
        <v>39756400</v>
      </c>
      <c r="P44" s="74">
        <f>P43</f>
        <v>7195000</v>
      </c>
      <c r="Q44" s="74">
        <f>Q43</f>
        <v>7195000</v>
      </c>
      <c r="R44" s="74">
        <v>6073900</v>
      </c>
      <c r="S44" s="74">
        <f>R44+Q44+P44</f>
        <v>20463900</v>
      </c>
      <c r="T44" s="74">
        <f t="shared" si="12"/>
        <v>103420300</v>
      </c>
      <c r="U44" s="74">
        <v>112623700</v>
      </c>
      <c r="V44" s="74">
        <v>120446200</v>
      </c>
      <c r="W44" s="74">
        <v>120446200</v>
      </c>
      <c r="X44" s="75">
        <f t="shared" si="3"/>
        <v>1</v>
      </c>
      <c r="Y44" s="75">
        <f t="shared" si="4"/>
        <v>1.0694569615453942</v>
      </c>
      <c r="Z44" s="75">
        <f t="shared" si="13"/>
        <v>1</v>
      </c>
      <c r="AA44" s="152"/>
      <c r="AB44" s="152"/>
      <c r="AC44" s="104">
        <f t="shared" si="6"/>
        <v>0</v>
      </c>
    </row>
    <row r="45" spans="1:32" ht="18.75" hidden="1" customHeight="1" x14ac:dyDescent="0.25">
      <c r="A45" s="72" t="s">
        <v>377</v>
      </c>
      <c r="B45" s="73" t="s">
        <v>67</v>
      </c>
      <c r="C45" s="74">
        <v>20739270</v>
      </c>
      <c r="D45" s="74">
        <f t="shared" ref="D45:T45" si="22">D46</f>
        <v>0</v>
      </c>
      <c r="E45" s="74">
        <f t="shared" si="22"/>
        <v>660937.07999999996</v>
      </c>
      <c r="F45" s="74">
        <f t="shared" si="22"/>
        <v>2141556.81</v>
      </c>
      <c r="G45" s="74">
        <f t="shared" si="22"/>
        <v>2802493.89</v>
      </c>
      <c r="H45" s="74">
        <f t="shared" si="22"/>
        <v>0</v>
      </c>
      <c r="I45" s="74">
        <f t="shared" si="22"/>
        <v>0</v>
      </c>
      <c r="J45" s="74">
        <f t="shared" si="22"/>
        <v>0</v>
      </c>
      <c r="K45" s="74">
        <f t="shared" si="22"/>
        <v>0</v>
      </c>
      <c r="L45" s="74">
        <f t="shared" si="22"/>
        <v>0</v>
      </c>
      <c r="M45" s="74">
        <f t="shared" si="22"/>
        <v>0</v>
      </c>
      <c r="N45" s="74">
        <f t="shared" si="22"/>
        <v>182122999.97</v>
      </c>
      <c r="O45" s="74">
        <f t="shared" si="22"/>
        <v>182122999.97</v>
      </c>
      <c r="P45" s="74">
        <f t="shared" si="22"/>
        <v>0</v>
      </c>
      <c r="Q45" s="74">
        <f t="shared" si="22"/>
        <v>0</v>
      </c>
      <c r="R45" s="74">
        <f t="shared" si="22"/>
        <v>0</v>
      </c>
      <c r="S45" s="74">
        <f t="shared" si="22"/>
        <v>0</v>
      </c>
      <c r="T45" s="74">
        <f t="shared" si="22"/>
        <v>184925493.85999998</v>
      </c>
      <c r="U45" s="74">
        <v>134216304.95</v>
      </c>
      <c r="V45" s="74">
        <v>154622106.15000001</v>
      </c>
      <c r="W45" s="74">
        <f>W46</f>
        <v>155131253.80000001</v>
      </c>
      <c r="X45" s="75">
        <f t="shared" si="3"/>
        <v>7.4800730112487086</v>
      </c>
      <c r="Y45" s="75">
        <f t="shared" si="4"/>
        <v>1.1558301642843731</v>
      </c>
      <c r="Z45" s="75">
        <f t="shared" si="13"/>
        <v>1.003292851602384</v>
      </c>
      <c r="AA45" s="152"/>
      <c r="AB45" s="152"/>
      <c r="AC45" s="104">
        <f t="shared" si="6"/>
        <v>0</v>
      </c>
    </row>
    <row r="46" spans="1:32" ht="30" customHeight="1" x14ac:dyDescent="0.25">
      <c r="A46" s="85" t="s">
        <v>378</v>
      </c>
      <c r="B46" s="86" t="s">
        <v>379</v>
      </c>
      <c r="C46" s="74">
        <v>20739270</v>
      </c>
      <c r="D46" s="74">
        <v>0</v>
      </c>
      <c r="E46" s="74">
        <f>613002.94+47934.14</f>
        <v>660937.07999999996</v>
      </c>
      <c r="F46" s="74">
        <f>7809.81+2133747</f>
        <v>2141556.81</v>
      </c>
      <c r="G46" s="74">
        <f>E46+D46+F46</f>
        <v>2802493.89</v>
      </c>
      <c r="H46" s="74">
        <v>0</v>
      </c>
      <c r="I46" s="74">
        <v>0</v>
      </c>
      <c r="J46" s="74">
        <v>0</v>
      </c>
      <c r="K46" s="74">
        <f>J46+I46+H46</f>
        <v>0</v>
      </c>
      <c r="L46" s="74">
        <v>0</v>
      </c>
      <c r="M46" s="74">
        <v>0</v>
      </c>
      <c r="N46" s="74">
        <v>182122999.97</v>
      </c>
      <c r="O46" s="74">
        <f>N46+M46+L46</f>
        <v>182122999.97</v>
      </c>
      <c r="P46" s="74">
        <v>0</v>
      </c>
      <c r="Q46" s="74">
        <v>0</v>
      </c>
      <c r="R46" s="74">
        <v>0</v>
      </c>
      <c r="S46" s="74">
        <f>R46+Q46+P46</f>
        <v>0</v>
      </c>
      <c r="T46" s="74">
        <f>S46+O46+K46+G46</f>
        <v>184925493.85999998</v>
      </c>
      <c r="U46" s="74">
        <v>134216304.95</v>
      </c>
      <c r="V46" s="74">
        <v>154622106.15000001</v>
      </c>
      <c r="W46" s="74">
        <v>155131253.80000001</v>
      </c>
      <c r="X46" s="74">
        <v>155640401.44999999</v>
      </c>
      <c r="Y46" s="74">
        <v>156149549.09999999</v>
      </c>
      <c r="Z46" s="74">
        <v>156658696.75</v>
      </c>
      <c r="AA46" s="74">
        <f>V46</f>
        <v>154622106.15000001</v>
      </c>
      <c r="AB46" s="74">
        <f>W46</f>
        <v>155131253.80000001</v>
      </c>
      <c r="AC46" s="104">
        <f>AB46-AA46</f>
        <v>509147.65000000596</v>
      </c>
    </row>
    <row r="47" spans="1:32" ht="28.5" hidden="1" customHeight="1" x14ac:dyDescent="0.25">
      <c r="A47" s="72" t="s">
        <v>380</v>
      </c>
      <c r="B47" s="87" t="s">
        <v>381</v>
      </c>
      <c r="C47" s="74">
        <v>0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88">
        <v>0</v>
      </c>
      <c r="V47" s="74">
        <v>0</v>
      </c>
      <c r="W47" s="74">
        <v>0</v>
      </c>
      <c r="X47" s="75" t="e">
        <f t="shared" si="3"/>
        <v>#DIV/0!</v>
      </c>
      <c r="Y47" s="75"/>
      <c r="Z47" s="75" t="e">
        <f t="shared" si="13"/>
        <v>#DIV/0!</v>
      </c>
      <c r="AA47" s="152"/>
      <c r="AB47" s="152"/>
      <c r="AC47" s="104">
        <f t="shared" si="6"/>
        <v>0</v>
      </c>
    </row>
    <row r="48" spans="1:32" ht="40.5" hidden="1" customHeight="1" x14ac:dyDescent="0.25">
      <c r="A48" s="72" t="s">
        <v>382</v>
      </c>
      <c r="B48" s="86" t="s">
        <v>383</v>
      </c>
      <c r="C48" s="74">
        <v>0</v>
      </c>
      <c r="D48" s="74">
        <v>0</v>
      </c>
      <c r="E48" s="74">
        <v>0</v>
      </c>
      <c r="F48" s="74">
        <v>0</v>
      </c>
      <c r="G48" s="74">
        <f>E48+D48+F48</f>
        <v>0</v>
      </c>
      <c r="H48" s="74">
        <v>0</v>
      </c>
      <c r="I48" s="74">
        <v>0</v>
      </c>
      <c r="J48" s="74">
        <v>0</v>
      </c>
      <c r="K48" s="74">
        <f>J48+I48+H48</f>
        <v>0</v>
      </c>
      <c r="L48" s="74">
        <v>0</v>
      </c>
      <c r="M48" s="74">
        <v>0</v>
      </c>
      <c r="N48" s="74">
        <v>15722265.91</v>
      </c>
      <c r="O48" s="74">
        <f>N48+M48+L48</f>
        <v>15722265.91</v>
      </c>
      <c r="P48" s="74">
        <v>0</v>
      </c>
      <c r="Q48" s="74">
        <v>0</v>
      </c>
      <c r="R48" s="74">
        <v>0</v>
      </c>
      <c r="S48" s="74">
        <f>R48+Q48+P48</f>
        <v>0</v>
      </c>
      <c r="T48" s="74">
        <f>S48+O48+K48+G48</f>
        <v>15722265.91</v>
      </c>
      <c r="U48" s="89"/>
      <c r="V48" s="74">
        <v>0</v>
      </c>
      <c r="W48" s="74">
        <v>0</v>
      </c>
      <c r="X48" s="75">
        <v>0</v>
      </c>
      <c r="Y48" s="75"/>
      <c r="Z48" s="75">
        <v>0</v>
      </c>
      <c r="AA48" s="152"/>
      <c r="AB48" s="152"/>
      <c r="AC48" s="104">
        <f t="shared" si="6"/>
        <v>0</v>
      </c>
    </row>
    <row r="49" spans="1:32" ht="27" customHeight="1" thickBot="1" x14ac:dyDescent="0.3">
      <c r="A49" s="90"/>
      <c r="B49" s="90" t="s">
        <v>384</v>
      </c>
      <c r="C49" s="91">
        <f>C41+C5</f>
        <v>263620470</v>
      </c>
      <c r="D49" s="92" t="e">
        <f>D5+D41</f>
        <v>#REF!</v>
      </c>
      <c r="E49" s="92" t="e">
        <f>E5+E41</f>
        <v>#REF!</v>
      </c>
      <c r="F49" s="92" t="e">
        <f>F5+F41</f>
        <v>#REF!</v>
      </c>
      <c r="G49" s="91" t="e">
        <f>E49+D49+F49</f>
        <v>#REF!</v>
      </c>
      <c r="H49" s="92" t="e">
        <f>H5+H41</f>
        <v>#REF!</v>
      </c>
      <c r="I49" s="92" t="e">
        <f>I5+I41</f>
        <v>#REF!</v>
      </c>
      <c r="J49" s="92" t="e">
        <f>J5+J41</f>
        <v>#REF!</v>
      </c>
      <c r="K49" s="91" t="e">
        <f>J49+I49+H49</f>
        <v>#REF!</v>
      </c>
      <c r="L49" s="92" t="e">
        <f>L5+L41</f>
        <v>#REF!</v>
      </c>
      <c r="M49" s="92" t="e">
        <f>M5+M41</f>
        <v>#REF!</v>
      </c>
      <c r="N49" s="92" t="e">
        <f>N5+N41</f>
        <v>#REF!</v>
      </c>
      <c r="O49" s="91" t="e">
        <f>N49+M49+L49</f>
        <v>#REF!</v>
      </c>
      <c r="P49" s="92" t="e">
        <f>P5+P41</f>
        <v>#REF!</v>
      </c>
      <c r="Q49" s="92" t="e">
        <f>Q5+Q41</f>
        <v>#REF!</v>
      </c>
      <c r="R49" s="92" t="e">
        <f>R5+R41</f>
        <v>#REF!</v>
      </c>
      <c r="S49" s="91" t="e">
        <f>R49+Q49+P49</f>
        <v>#REF!</v>
      </c>
      <c r="T49" s="91" t="e">
        <f>T5+T41</f>
        <v>#REF!</v>
      </c>
      <c r="U49" s="91">
        <f>U5+U41</f>
        <v>344166409.75</v>
      </c>
      <c r="V49" s="91">
        <f>V5+V41</f>
        <v>403948106.57999998</v>
      </c>
      <c r="W49" s="91">
        <f>W41+W5</f>
        <v>404151633.61000001</v>
      </c>
      <c r="X49" s="67">
        <f t="shared" si="3"/>
        <v>1.5330813787336015</v>
      </c>
      <c r="Y49" s="91">
        <f t="shared" ref="Y49:AB49" si="23">Y5+Y41</f>
        <v>7.3925086349019056</v>
      </c>
      <c r="Z49" s="67">
        <f t="shared" si="13"/>
        <v>1.0005038444955794</v>
      </c>
      <c r="AA49" s="91">
        <f t="shared" si="23"/>
        <v>403948106.57999998</v>
      </c>
      <c r="AB49" s="91">
        <f t="shared" si="23"/>
        <v>404151633.61000001</v>
      </c>
      <c r="AC49" s="96">
        <f>AB49-AA49</f>
        <v>203527.03000003099</v>
      </c>
    </row>
    <row r="50" spans="1:32" ht="16.5" customHeight="1" x14ac:dyDescent="0.25">
      <c r="A50" s="93"/>
      <c r="B50" s="52"/>
      <c r="C50" s="94"/>
      <c r="D50" s="95"/>
      <c r="E50" s="95"/>
      <c r="F50" s="95"/>
      <c r="G50" s="94"/>
      <c r="H50" s="95"/>
      <c r="I50" s="95"/>
      <c r="J50" s="95"/>
      <c r="K50" s="94"/>
      <c r="L50" s="95"/>
      <c r="M50" s="95"/>
      <c r="N50" s="95"/>
      <c r="O50" s="94"/>
      <c r="P50" s="95"/>
      <c r="Q50" s="95"/>
      <c r="R50" s="95"/>
      <c r="S50" s="94"/>
      <c r="T50" s="94"/>
      <c r="U50" s="96"/>
      <c r="V50" s="96"/>
      <c r="Y50" s="53"/>
      <c r="Z50" s="55"/>
      <c r="AF50" s="56"/>
    </row>
    <row r="51" spans="1:32" ht="14.25" customHeight="1" x14ac:dyDescent="0.25">
      <c r="A51" s="97"/>
      <c r="C51" s="99"/>
      <c r="D51" s="99"/>
      <c r="E51" s="99"/>
      <c r="F51" s="99"/>
      <c r="G51" s="99"/>
      <c r="H51" s="96"/>
      <c r="I51" s="99"/>
      <c r="J51" s="99"/>
      <c r="K51" s="99"/>
      <c r="L51" s="96"/>
      <c r="M51" s="99"/>
      <c r="N51" s="99"/>
      <c r="O51" s="99"/>
      <c r="P51" s="96"/>
      <c r="Q51" s="99"/>
      <c r="R51" s="99"/>
      <c r="S51" s="99"/>
      <c r="T51" s="100"/>
      <c r="Y51" s="53"/>
      <c r="Z51" s="55"/>
      <c r="AA51" s="96"/>
      <c r="AF51" s="56"/>
    </row>
    <row r="52" spans="1:32" s="69" customFormat="1" ht="14.25" customHeight="1" x14ac:dyDescent="0.25">
      <c r="A52" s="101"/>
      <c r="B52" s="98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100"/>
      <c r="U52" s="68"/>
      <c r="V52" s="68"/>
      <c r="W52" s="68"/>
      <c r="X52" s="68"/>
      <c r="Y52" s="102"/>
      <c r="Z52" s="68"/>
      <c r="AA52" s="68"/>
      <c r="AB52" s="68"/>
      <c r="AC52" s="68"/>
      <c r="AD52" s="68"/>
      <c r="AE52" s="68"/>
    </row>
    <row r="53" spans="1:32" ht="28.5" customHeight="1" x14ac:dyDescent="0.25"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Y53" s="53"/>
      <c r="Z53" s="55"/>
      <c r="AF53" s="56"/>
    </row>
    <row r="54" spans="1:32" ht="30" customHeight="1" x14ac:dyDescent="0.25"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Y54" s="53"/>
      <c r="Z54" s="55"/>
      <c r="AF54" s="56"/>
    </row>
    <row r="55" spans="1:32" ht="30" customHeight="1" x14ac:dyDescent="0.25">
      <c r="C55" s="96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Y55" s="53"/>
      <c r="Z55" s="55"/>
      <c r="AF55" s="56"/>
    </row>
    <row r="56" spans="1:32" ht="30" customHeight="1" x14ac:dyDescent="0.25">
      <c r="C56" s="104"/>
      <c r="Y56" s="53"/>
      <c r="Z56" s="55"/>
      <c r="AF56" s="56"/>
    </row>
    <row r="57" spans="1:32" ht="19.5" customHeight="1" x14ac:dyDescent="0.25">
      <c r="Y57" s="53"/>
      <c r="Z57" s="55"/>
      <c r="AF57" s="56"/>
    </row>
    <row r="58" spans="1:32" s="69" customFormat="1" ht="33" customHeight="1" x14ac:dyDescent="0.25">
      <c r="A58" s="103"/>
      <c r="B58" s="98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68"/>
      <c r="V58" s="68"/>
      <c r="W58" s="68"/>
      <c r="X58" s="68"/>
      <c r="Y58" s="102"/>
      <c r="Z58" s="68"/>
      <c r="AA58" s="68"/>
      <c r="AB58" s="68"/>
      <c r="AC58" s="68"/>
      <c r="AD58" s="68"/>
      <c r="AE58" s="68"/>
    </row>
    <row r="59" spans="1:32" ht="25.5" hidden="1" customHeight="1" x14ac:dyDescent="0.25">
      <c r="Y59" s="53"/>
      <c r="Z59" s="55"/>
      <c r="AF59" s="56"/>
    </row>
    <row r="60" spans="1:32" ht="0.75" customHeight="1" x14ac:dyDescent="0.25">
      <c r="Y60" s="53"/>
      <c r="Z60" s="55"/>
      <c r="AF60" s="56"/>
    </row>
    <row r="61" spans="1:32" ht="24.75" customHeight="1" x14ac:dyDescent="0.25">
      <c r="Y61" s="53"/>
      <c r="Z61" s="55"/>
      <c r="AF61" s="56"/>
    </row>
    <row r="62" spans="1:32" s="69" customFormat="1" ht="31.5" customHeight="1" x14ac:dyDescent="0.25">
      <c r="A62" s="103"/>
      <c r="B62" s="98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68"/>
      <c r="V62" s="68"/>
      <c r="W62" s="68"/>
      <c r="X62" s="68"/>
      <c r="Y62" s="102"/>
      <c r="Z62" s="68"/>
      <c r="AA62" s="68"/>
      <c r="AB62" s="68"/>
      <c r="AC62" s="68"/>
      <c r="AD62" s="68"/>
      <c r="AE62" s="68"/>
    </row>
    <row r="63" spans="1:32" ht="28.5" customHeight="1" x14ac:dyDescent="0.25">
      <c r="Y63" s="53"/>
      <c r="Z63" s="55"/>
      <c r="AF63" s="56"/>
    </row>
    <row r="64" spans="1:32" ht="30.75" customHeight="1" x14ac:dyDescent="0.25">
      <c r="Y64" s="53"/>
      <c r="Z64" s="55"/>
      <c r="AF64" s="56"/>
    </row>
    <row r="65" spans="1:32" s="69" customFormat="1" ht="37.5" customHeight="1" x14ac:dyDescent="0.25">
      <c r="A65" s="103"/>
      <c r="B65" s="98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68"/>
      <c r="V65" s="68"/>
      <c r="W65" s="68"/>
      <c r="X65" s="68"/>
      <c r="Y65" s="102"/>
      <c r="Z65" s="68"/>
      <c r="AA65" s="68"/>
      <c r="AB65" s="68"/>
      <c r="AC65" s="68"/>
      <c r="AD65" s="68"/>
      <c r="AE65" s="68"/>
    </row>
    <row r="66" spans="1:32" ht="38.25" customHeight="1" x14ac:dyDescent="0.25">
      <c r="U66" s="99"/>
    </row>
    <row r="67" spans="1:32" s="69" customFormat="1" ht="40.5" customHeight="1" x14ac:dyDescent="0.25">
      <c r="A67" s="103"/>
      <c r="B67" s="98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68"/>
      <c r="W67" s="68"/>
      <c r="X67" s="68"/>
      <c r="Y67" s="68"/>
      <c r="Z67" s="102"/>
      <c r="AA67" s="68"/>
      <c r="AB67" s="68"/>
      <c r="AC67" s="68"/>
      <c r="AD67" s="68"/>
      <c r="AE67" s="68"/>
      <c r="AF67" s="68"/>
    </row>
    <row r="68" spans="1:32" s="69" customFormat="1" x14ac:dyDescent="0.25">
      <c r="A68" s="103"/>
      <c r="B68" s="98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68"/>
      <c r="W68" s="68"/>
      <c r="X68" s="68"/>
      <c r="Y68" s="68"/>
      <c r="Z68" s="102"/>
      <c r="AA68" s="68"/>
      <c r="AB68" s="68"/>
      <c r="AC68" s="68"/>
      <c r="AD68" s="68"/>
      <c r="AE68" s="68"/>
      <c r="AF68" s="68"/>
    </row>
    <row r="69" spans="1:32" ht="18" customHeight="1" x14ac:dyDescent="0.25"/>
    <row r="70" spans="1:32" ht="53.25" customHeight="1" x14ac:dyDescent="0.25"/>
    <row r="71" spans="1:32" s="69" customFormat="1" ht="49.5" customHeight="1" x14ac:dyDescent="0.25">
      <c r="A71" s="103"/>
      <c r="B71" s="98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68"/>
      <c r="W71" s="68"/>
      <c r="X71" s="68"/>
      <c r="Y71" s="68"/>
      <c r="Z71" s="102"/>
      <c r="AA71" s="68"/>
      <c r="AB71" s="68"/>
      <c r="AC71" s="68"/>
      <c r="AD71" s="68"/>
      <c r="AE71" s="68"/>
      <c r="AF71" s="68"/>
    </row>
    <row r="72" spans="1:32" ht="51" customHeight="1" x14ac:dyDescent="0.25"/>
    <row r="73" spans="1:32" s="69" customFormat="1" ht="21" customHeight="1" x14ac:dyDescent="0.25">
      <c r="A73" s="103"/>
      <c r="B73" s="98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68"/>
      <c r="W73" s="68"/>
      <c r="X73" s="68"/>
      <c r="Y73" s="68"/>
      <c r="Z73" s="102"/>
      <c r="AA73" s="68"/>
      <c r="AB73" s="68"/>
      <c r="AC73" s="68"/>
      <c r="AD73" s="68"/>
      <c r="AE73" s="68"/>
      <c r="AF73" s="68"/>
    </row>
  </sheetData>
  <mergeCells count="9">
    <mergeCell ref="A2:Y2"/>
    <mergeCell ref="A3:A4"/>
    <mergeCell ref="B3:B4"/>
    <mergeCell ref="C3:C4"/>
    <mergeCell ref="D3:R3"/>
    <mergeCell ref="T3:T4"/>
    <mergeCell ref="U3:U4"/>
    <mergeCell ref="V3:V4"/>
    <mergeCell ref="W3:Z3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workbookViewId="0">
      <selection activeCell="AD43" sqref="AD43"/>
    </sheetView>
  </sheetViews>
  <sheetFormatPr defaultRowHeight="15" x14ac:dyDescent="0.25"/>
  <cols>
    <col min="1" max="1" width="24.85546875" customWidth="1"/>
    <col min="2" max="2" width="47.140625" customWidth="1"/>
    <col min="3" max="3" width="20.140625" customWidth="1"/>
    <col min="4" max="20" width="0" hidden="1" customWidth="1"/>
    <col min="21" max="22" width="19.140625" customWidth="1"/>
    <col min="23" max="23" width="19" customWidth="1"/>
    <col min="24" max="24" width="14.28515625" customWidth="1"/>
    <col min="25" max="25" width="14.85546875" customWidth="1"/>
    <col min="26" max="26" width="14" customWidth="1"/>
    <col min="27" max="27" width="19" customWidth="1"/>
    <col min="28" max="28" width="20.28515625" customWidth="1"/>
  </cols>
  <sheetData>
    <row r="1" spans="1:28" s="155" customFormat="1" x14ac:dyDescent="0.25">
      <c r="A1" s="225" t="s">
        <v>291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</row>
    <row r="2" spans="1:28" ht="21" thickBot="1" x14ac:dyDescent="0.3">
      <c r="A2" s="226" t="s">
        <v>443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</row>
    <row r="3" spans="1:28" ht="16.5" customHeight="1" thickBot="1" x14ac:dyDescent="0.3">
      <c r="A3" s="213" t="s">
        <v>292</v>
      </c>
      <c r="B3" s="215" t="s">
        <v>11</v>
      </c>
      <c r="C3" s="215" t="s">
        <v>444</v>
      </c>
      <c r="D3" s="217" t="s">
        <v>293</v>
      </c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57"/>
      <c r="T3" s="218" t="s">
        <v>294</v>
      </c>
      <c r="U3" s="220" t="s">
        <v>445</v>
      </c>
      <c r="V3" s="215" t="s">
        <v>446</v>
      </c>
      <c r="W3" s="222" t="s">
        <v>447</v>
      </c>
      <c r="X3" s="223"/>
      <c r="Y3" s="223"/>
      <c r="Z3" s="224"/>
    </row>
    <row r="4" spans="1:28" ht="94.5" x14ac:dyDescent="0.25">
      <c r="A4" s="214"/>
      <c r="B4" s="216"/>
      <c r="C4" s="216"/>
      <c r="D4" s="58" t="s">
        <v>296</v>
      </c>
      <c r="E4" s="58" t="s">
        <v>297</v>
      </c>
      <c r="F4" s="58" t="s">
        <v>298</v>
      </c>
      <c r="G4" s="58" t="s">
        <v>299</v>
      </c>
      <c r="H4" s="58" t="s">
        <v>300</v>
      </c>
      <c r="I4" s="58" t="s">
        <v>301</v>
      </c>
      <c r="J4" s="58" t="s">
        <v>302</v>
      </c>
      <c r="K4" s="58" t="s">
        <v>303</v>
      </c>
      <c r="L4" s="58" t="s">
        <v>304</v>
      </c>
      <c r="M4" s="58" t="s">
        <v>305</v>
      </c>
      <c r="N4" s="58" t="s">
        <v>306</v>
      </c>
      <c r="O4" s="58" t="s">
        <v>307</v>
      </c>
      <c r="P4" s="58" t="s">
        <v>308</v>
      </c>
      <c r="Q4" s="58" t="s">
        <v>309</v>
      </c>
      <c r="R4" s="58" t="s">
        <v>310</v>
      </c>
      <c r="S4" s="59" t="s">
        <v>311</v>
      </c>
      <c r="T4" s="219"/>
      <c r="U4" s="221"/>
      <c r="V4" s="216"/>
      <c r="W4" s="146" t="s">
        <v>423</v>
      </c>
      <c r="X4" s="146" t="s">
        <v>312</v>
      </c>
      <c r="Y4" s="60" t="s">
        <v>448</v>
      </c>
      <c r="Z4" s="61" t="s">
        <v>449</v>
      </c>
      <c r="AA4" s="146"/>
      <c r="AB4" s="146"/>
    </row>
    <row r="5" spans="1:28" s="160" customFormat="1" ht="18.75" x14ac:dyDescent="0.3">
      <c r="A5" s="163" t="s">
        <v>314</v>
      </c>
      <c r="B5" s="164" t="s">
        <v>315</v>
      </c>
      <c r="C5" s="165">
        <f t="shared" ref="C5:V5" si="0">C6+C19+C25+C29+C31+C34+C16+C11</f>
        <v>116552800</v>
      </c>
      <c r="D5" s="165" t="e">
        <f t="shared" si="0"/>
        <v>#REF!</v>
      </c>
      <c r="E5" s="165" t="e">
        <f t="shared" si="0"/>
        <v>#REF!</v>
      </c>
      <c r="F5" s="165" t="e">
        <f t="shared" si="0"/>
        <v>#REF!</v>
      </c>
      <c r="G5" s="165" t="e">
        <f t="shared" si="0"/>
        <v>#REF!</v>
      </c>
      <c r="H5" s="165" t="e">
        <f t="shared" si="0"/>
        <v>#REF!</v>
      </c>
      <c r="I5" s="165" t="e">
        <f t="shared" si="0"/>
        <v>#REF!</v>
      </c>
      <c r="J5" s="165" t="e">
        <f t="shared" si="0"/>
        <v>#REF!</v>
      </c>
      <c r="K5" s="165" t="e">
        <f t="shared" si="0"/>
        <v>#REF!</v>
      </c>
      <c r="L5" s="165" t="e">
        <f t="shared" si="0"/>
        <v>#REF!</v>
      </c>
      <c r="M5" s="165" t="e">
        <f t="shared" si="0"/>
        <v>#REF!</v>
      </c>
      <c r="N5" s="165" t="e">
        <f t="shared" si="0"/>
        <v>#REF!</v>
      </c>
      <c r="O5" s="165" t="e">
        <f t="shared" si="0"/>
        <v>#REF!</v>
      </c>
      <c r="P5" s="165" t="e">
        <f t="shared" si="0"/>
        <v>#REF!</v>
      </c>
      <c r="Q5" s="165" t="e">
        <f t="shared" si="0"/>
        <v>#REF!</v>
      </c>
      <c r="R5" s="165" t="e">
        <f t="shared" si="0"/>
        <v>#REF!</v>
      </c>
      <c r="S5" s="165" t="e">
        <f t="shared" si="0"/>
        <v>#REF!</v>
      </c>
      <c r="T5" s="165" t="e">
        <f t="shared" si="0"/>
        <v>#REF!</v>
      </c>
      <c r="U5" s="165">
        <f t="shared" si="0"/>
        <v>121141243.31</v>
      </c>
      <c r="V5" s="165">
        <f t="shared" si="0"/>
        <v>121141243.31</v>
      </c>
      <c r="W5" s="165">
        <f>W7+W11+W16+W19+W25+W29+W31+W34</f>
        <v>133922466.56999998</v>
      </c>
      <c r="X5" s="165">
        <f>W5/C5*100</f>
        <v>114.90283079428379</v>
      </c>
      <c r="Y5" s="165">
        <f>Y6+Y19+Y25+Y29+Y31+Y34+Y16</f>
        <v>10.018110193684942</v>
      </c>
      <c r="Z5" s="165">
        <f>W5/V5*100</f>
        <v>110.55067862172494</v>
      </c>
      <c r="AA5" s="165"/>
      <c r="AB5" s="165"/>
    </row>
    <row r="6" spans="1:28" ht="23.25" customHeight="1" x14ac:dyDescent="0.25">
      <c r="A6" s="64" t="s">
        <v>316</v>
      </c>
      <c r="B6" s="65" t="s">
        <v>317</v>
      </c>
      <c r="C6" s="66">
        <f>C7</f>
        <v>66788000</v>
      </c>
      <c r="D6" s="66">
        <f t="shared" ref="D6:V6" si="1">D7</f>
        <v>4589000</v>
      </c>
      <c r="E6" s="66">
        <f t="shared" si="1"/>
        <v>4764000</v>
      </c>
      <c r="F6" s="66">
        <f t="shared" si="1"/>
        <v>4664000</v>
      </c>
      <c r="G6" s="66">
        <f t="shared" si="1"/>
        <v>14017000</v>
      </c>
      <c r="H6" s="66">
        <f t="shared" si="1"/>
        <v>5217500</v>
      </c>
      <c r="I6" s="66">
        <f t="shared" si="1"/>
        <v>5217500</v>
      </c>
      <c r="J6" s="66">
        <f t="shared" si="1"/>
        <v>5217500</v>
      </c>
      <c r="K6" s="66">
        <f t="shared" si="1"/>
        <v>15652500</v>
      </c>
      <c r="L6" s="66">
        <f t="shared" si="1"/>
        <v>5563000</v>
      </c>
      <c r="M6" s="66">
        <f t="shared" si="1"/>
        <v>6810500</v>
      </c>
      <c r="N6" s="66">
        <f t="shared" si="1"/>
        <v>6310500</v>
      </c>
      <c r="O6" s="66">
        <f t="shared" si="1"/>
        <v>18684000</v>
      </c>
      <c r="P6" s="66">
        <f t="shared" si="1"/>
        <v>4782000</v>
      </c>
      <c r="Q6" s="66">
        <f t="shared" si="1"/>
        <v>6282000</v>
      </c>
      <c r="R6" s="66">
        <f t="shared" si="1"/>
        <v>5286400</v>
      </c>
      <c r="S6" s="66">
        <f t="shared" si="1"/>
        <v>16350400</v>
      </c>
      <c r="T6" s="66">
        <f t="shared" si="1"/>
        <v>64703900</v>
      </c>
      <c r="U6" s="66">
        <f t="shared" si="1"/>
        <v>66788000</v>
      </c>
      <c r="V6" s="66">
        <f t="shared" si="1"/>
        <v>66788000</v>
      </c>
      <c r="W6" s="66">
        <f>W7</f>
        <v>71926366.560000002</v>
      </c>
      <c r="X6" s="67">
        <f t="shared" ref="X6:X14" si="2">W6/C6</f>
        <v>1.0769354758339822</v>
      </c>
      <c r="Y6" s="67">
        <f t="shared" ref="Y6:Y26" si="3">W6/U6</f>
        <v>1.0769354758339822</v>
      </c>
      <c r="Z6" s="67">
        <f t="shared" ref="Z6" si="4">W6/V6</f>
        <v>1.0769354758339822</v>
      </c>
      <c r="AA6" s="66">
        <f>V6-U6</f>
        <v>0</v>
      </c>
      <c r="AB6" s="66">
        <f>W6-U6</f>
        <v>5138366.5600000024</v>
      </c>
    </row>
    <row r="7" spans="1:28" ht="23.25" customHeight="1" x14ac:dyDescent="0.25">
      <c r="A7" s="70" t="s">
        <v>318</v>
      </c>
      <c r="B7" s="71" t="s">
        <v>319</v>
      </c>
      <c r="C7" s="66">
        <f t="shared" ref="C7:W7" si="5">C8+C9+C10</f>
        <v>66788000</v>
      </c>
      <c r="D7" s="66">
        <f t="shared" si="5"/>
        <v>4589000</v>
      </c>
      <c r="E7" s="66">
        <f t="shared" si="5"/>
        <v>4764000</v>
      </c>
      <c r="F7" s="66">
        <f t="shared" si="5"/>
        <v>4664000</v>
      </c>
      <c r="G7" s="66">
        <f t="shared" si="5"/>
        <v>14017000</v>
      </c>
      <c r="H7" s="66">
        <f t="shared" si="5"/>
        <v>5217500</v>
      </c>
      <c r="I7" s="66">
        <f t="shared" si="5"/>
        <v>5217500</v>
      </c>
      <c r="J7" s="66">
        <f t="shared" si="5"/>
        <v>5217500</v>
      </c>
      <c r="K7" s="66">
        <f t="shared" si="5"/>
        <v>15652500</v>
      </c>
      <c r="L7" s="66">
        <f t="shared" si="5"/>
        <v>5563000</v>
      </c>
      <c r="M7" s="66">
        <f t="shared" si="5"/>
        <v>6810500</v>
      </c>
      <c r="N7" s="66">
        <f t="shared" si="5"/>
        <v>6310500</v>
      </c>
      <c r="O7" s="66">
        <f t="shared" si="5"/>
        <v>18684000</v>
      </c>
      <c r="P7" s="66">
        <f t="shared" si="5"/>
        <v>4782000</v>
      </c>
      <c r="Q7" s="66">
        <f t="shared" si="5"/>
        <v>6282000</v>
      </c>
      <c r="R7" s="66">
        <f t="shared" si="5"/>
        <v>5286400</v>
      </c>
      <c r="S7" s="66">
        <f t="shared" si="5"/>
        <v>16350400</v>
      </c>
      <c r="T7" s="66">
        <f t="shared" si="5"/>
        <v>64703900</v>
      </c>
      <c r="U7" s="66">
        <f t="shared" si="5"/>
        <v>66788000</v>
      </c>
      <c r="V7" s="66">
        <f t="shared" si="5"/>
        <v>66788000</v>
      </c>
      <c r="W7" s="66">
        <f t="shared" si="5"/>
        <v>71926366.560000002</v>
      </c>
      <c r="X7" s="67">
        <f t="shared" si="2"/>
        <v>1.0769354758339822</v>
      </c>
      <c r="Y7" s="67">
        <f t="shared" si="3"/>
        <v>1.0769354758339822</v>
      </c>
      <c r="Z7" s="67">
        <f>W7/V7</f>
        <v>1.0769354758339822</v>
      </c>
      <c r="AA7" s="66">
        <f t="shared" ref="AA7:AA44" si="6">V7-U7</f>
        <v>0</v>
      </c>
      <c r="AB7" s="66">
        <f t="shared" ref="AB7:AB44" si="7">W7-U7</f>
        <v>5138366.5600000024</v>
      </c>
    </row>
    <row r="8" spans="1:28" s="162" customFormat="1" ht="87" customHeight="1" x14ac:dyDescent="0.25">
      <c r="A8" s="166" t="s">
        <v>320</v>
      </c>
      <c r="B8" s="167" t="s">
        <v>321</v>
      </c>
      <c r="C8" s="168">
        <v>66520900</v>
      </c>
      <c r="D8" s="168">
        <v>4525000</v>
      </c>
      <c r="E8" s="168">
        <v>4700000</v>
      </c>
      <c r="F8" s="168">
        <v>4600000</v>
      </c>
      <c r="G8" s="168">
        <f t="shared" ref="G8:G40" si="8">E8+D8+F8</f>
        <v>13825000</v>
      </c>
      <c r="H8" s="168">
        <v>5150000</v>
      </c>
      <c r="I8" s="168">
        <v>5150000</v>
      </c>
      <c r="J8" s="168">
        <v>5150000</v>
      </c>
      <c r="K8" s="168">
        <f t="shared" ref="K8:K29" si="9">J8+I8+H8</f>
        <v>15450000</v>
      </c>
      <c r="L8" s="168">
        <v>5500000</v>
      </c>
      <c r="M8" s="168">
        <v>6750000</v>
      </c>
      <c r="N8" s="168">
        <v>6250000</v>
      </c>
      <c r="O8" s="168">
        <f t="shared" ref="O8:O29" si="10">N8+M8+L8</f>
        <v>18500000</v>
      </c>
      <c r="P8" s="168">
        <v>4750000</v>
      </c>
      <c r="Q8" s="168">
        <v>6250000</v>
      </c>
      <c r="R8" s="168">
        <v>5253900</v>
      </c>
      <c r="S8" s="168">
        <f t="shared" ref="S8:S29" si="11">R8+Q8+P8</f>
        <v>16253900</v>
      </c>
      <c r="T8" s="168">
        <f t="shared" ref="T8:T40" si="12">S8+O8+K8+G8</f>
        <v>64028900</v>
      </c>
      <c r="U8" s="168">
        <v>66520900</v>
      </c>
      <c r="V8" s="168">
        <v>66520900</v>
      </c>
      <c r="W8" s="168">
        <v>71315632.319999993</v>
      </c>
      <c r="X8" s="169">
        <f t="shared" si="2"/>
        <v>1.0720785846252832</v>
      </c>
      <c r="Y8" s="169">
        <f t="shared" si="3"/>
        <v>1.0720785846252832</v>
      </c>
      <c r="Z8" s="169">
        <f t="shared" ref="Z8:Z45" si="13">W8/V8</f>
        <v>1.0720785846252832</v>
      </c>
      <c r="AA8" s="66">
        <f t="shared" si="6"/>
        <v>0</v>
      </c>
      <c r="AB8" s="66">
        <f t="shared" si="7"/>
        <v>4794732.3199999928</v>
      </c>
    </row>
    <row r="9" spans="1:28" s="162" customFormat="1" ht="108.75" customHeight="1" x14ac:dyDescent="0.25">
      <c r="A9" s="166" t="s">
        <v>322</v>
      </c>
      <c r="B9" s="173" t="s">
        <v>323</v>
      </c>
      <c r="C9" s="168">
        <v>66700</v>
      </c>
      <c r="D9" s="168">
        <v>42500</v>
      </c>
      <c r="E9" s="168">
        <v>42500</v>
      </c>
      <c r="F9" s="168">
        <v>42500</v>
      </c>
      <c r="G9" s="168">
        <f t="shared" si="8"/>
        <v>127500</v>
      </c>
      <c r="H9" s="168">
        <v>12500</v>
      </c>
      <c r="I9" s="168">
        <v>12500</v>
      </c>
      <c r="J9" s="168">
        <v>12500</v>
      </c>
      <c r="K9" s="168">
        <f t="shared" si="9"/>
        <v>37500</v>
      </c>
      <c r="L9" s="168">
        <v>15500</v>
      </c>
      <c r="M9" s="168">
        <v>15500</v>
      </c>
      <c r="N9" s="168">
        <v>15500</v>
      </c>
      <c r="O9" s="168">
        <f t="shared" si="10"/>
        <v>46500</v>
      </c>
      <c r="P9" s="168">
        <v>15500</v>
      </c>
      <c r="Q9" s="168">
        <v>15500</v>
      </c>
      <c r="R9" s="168">
        <v>15500</v>
      </c>
      <c r="S9" s="168">
        <f t="shared" si="11"/>
        <v>46500</v>
      </c>
      <c r="T9" s="168">
        <f t="shared" si="12"/>
        <v>258000</v>
      </c>
      <c r="U9" s="168">
        <v>66700</v>
      </c>
      <c r="V9" s="168">
        <v>66700</v>
      </c>
      <c r="W9" s="168">
        <v>187971.68</v>
      </c>
      <c r="X9" s="169">
        <f t="shared" si="2"/>
        <v>2.8181661169415291</v>
      </c>
      <c r="Y9" s="169">
        <f t="shared" si="3"/>
        <v>2.8181661169415291</v>
      </c>
      <c r="Z9" s="169">
        <f t="shared" si="13"/>
        <v>2.8181661169415291</v>
      </c>
      <c r="AA9" s="66">
        <f t="shared" si="6"/>
        <v>0</v>
      </c>
      <c r="AB9" s="66">
        <f t="shared" si="7"/>
        <v>121271.67999999999</v>
      </c>
    </row>
    <row r="10" spans="1:28" s="162" customFormat="1" ht="50.25" customHeight="1" x14ac:dyDescent="0.25">
      <c r="A10" s="166" t="s">
        <v>327</v>
      </c>
      <c r="B10" s="167" t="s">
        <v>328</v>
      </c>
      <c r="C10" s="168">
        <v>200400</v>
      </c>
      <c r="D10" s="168">
        <v>21500</v>
      </c>
      <c r="E10" s="168">
        <v>21500</v>
      </c>
      <c r="F10" s="168">
        <v>21500</v>
      </c>
      <c r="G10" s="168">
        <f t="shared" si="8"/>
        <v>64500</v>
      </c>
      <c r="H10" s="168">
        <v>55000</v>
      </c>
      <c r="I10" s="168">
        <v>55000</v>
      </c>
      <c r="J10" s="168">
        <v>55000</v>
      </c>
      <c r="K10" s="168">
        <f t="shared" si="9"/>
        <v>165000</v>
      </c>
      <c r="L10" s="168">
        <v>47500</v>
      </c>
      <c r="M10" s="168">
        <v>45000</v>
      </c>
      <c r="N10" s="168">
        <v>45000</v>
      </c>
      <c r="O10" s="168">
        <f t="shared" si="10"/>
        <v>137500</v>
      </c>
      <c r="P10" s="168">
        <v>16500</v>
      </c>
      <c r="Q10" s="168">
        <v>16500</v>
      </c>
      <c r="R10" s="168">
        <v>17000</v>
      </c>
      <c r="S10" s="168">
        <f t="shared" si="11"/>
        <v>50000</v>
      </c>
      <c r="T10" s="168">
        <f t="shared" si="12"/>
        <v>417000</v>
      </c>
      <c r="U10" s="168">
        <v>200400</v>
      </c>
      <c r="V10" s="168">
        <v>200400</v>
      </c>
      <c r="W10" s="168">
        <v>422762.56</v>
      </c>
      <c r="X10" s="169">
        <f t="shared" si="2"/>
        <v>2.109593612774451</v>
      </c>
      <c r="Y10" s="169">
        <f t="shared" si="3"/>
        <v>2.109593612774451</v>
      </c>
      <c r="Z10" s="169">
        <f t="shared" si="13"/>
        <v>2.109593612774451</v>
      </c>
      <c r="AA10" s="66">
        <f t="shared" si="6"/>
        <v>0</v>
      </c>
      <c r="AB10" s="66">
        <f t="shared" si="7"/>
        <v>222362.56</v>
      </c>
    </row>
    <row r="11" spans="1:28" ht="35.25" customHeight="1" x14ac:dyDescent="0.25">
      <c r="A11" s="72" t="s">
        <v>426</v>
      </c>
      <c r="B11" s="71" t="s">
        <v>454</v>
      </c>
      <c r="C11" s="66">
        <f t="shared" ref="C11:V11" si="14">C12+C13+C14</f>
        <v>18183600</v>
      </c>
      <c r="D11" s="66">
        <f t="shared" si="14"/>
        <v>0</v>
      </c>
      <c r="E11" s="66">
        <f t="shared" si="14"/>
        <v>0</v>
      </c>
      <c r="F11" s="66">
        <f t="shared" si="14"/>
        <v>0</v>
      </c>
      <c r="G11" s="66">
        <f t="shared" si="14"/>
        <v>0</v>
      </c>
      <c r="H11" s="66">
        <f t="shared" si="14"/>
        <v>0</v>
      </c>
      <c r="I11" s="66">
        <f t="shared" si="14"/>
        <v>0</v>
      </c>
      <c r="J11" s="66">
        <f t="shared" si="14"/>
        <v>0</v>
      </c>
      <c r="K11" s="66">
        <f t="shared" si="14"/>
        <v>0</v>
      </c>
      <c r="L11" s="66">
        <f t="shared" si="14"/>
        <v>0</v>
      </c>
      <c r="M11" s="66">
        <f t="shared" si="14"/>
        <v>0</v>
      </c>
      <c r="N11" s="66">
        <f t="shared" si="14"/>
        <v>0</v>
      </c>
      <c r="O11" s="66">
        <f t="shared" si="14"/>
        <v>0</v>
      </c>
      <c r="P11" s="66">
        <f t="shared" si="14"/>
        <v>0</v>
      </c>
      <c r="Q11" s="66">
        <f t="shared" si="14"/>
        <v>0</v>
      </c>
      <c r="R11" s="66">
        <f t="shared" si="14"/>
        <v>0</v>
      </c>
      <c r="S11" s="66">
        <f t="shared" si="14"/>
        <v>0</v>
      </c>
      <c r="T11" s="66">
        <f t="shared" si="14"/>
        <v>0</v>
      </c>
      <c r="U11" s="66">
        <f t="shared" si="14"/>
        <v>18183600</v>
      </c>
      <c r="V11" s="66">
        <f t="shared" si="14"/>
        <v>18183600</v>
      </c>
      <c r="W11" s="66">
        <f>W12+W13+W15+W14</f>
        <v>20253216.330000002</v>
      </c>
      <c r="X11" s="67">
        <f t="shared" si="2"/>
        <v>1.113817744011087</v>
      </c>
      <c r="Y11" s="75">
        <f t="shared" si="3"/>
        <v>1.113817744011087</v>
      </c>
      <c r="Z11" s="67">
        <f t="shared" si="13"/>
        <v>1.113817744011087</v>
      </c>
      <c r="AA11" s="66">
        <f t="shared" si="6"/>
        <v>0</v>
      </c>
      <c r="AB11" s="66">
        <f t="shared" si="7"/>
        <v>2069616.3300000019</v>
      </c>
    </row>
    <row r="12" spans="1:28" s="162" customFormat="1" ht="78.75" customHeight="1" x14ac:dyDescent="0.25">
      <c r="A12" s="166" t="s">
        <v>428</v>
      </c>
      <c r="B12" s="167" t="s">
        <v>429</v>
      </c>
      <c r="C12" s="168">
        <v>6727932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>
        <v>6727932</v>
      </c>
      <c r="V12" s="168">
        <v>6727932</v>
      </c>
      <c r="W12" s="168">
        <v>9024130.8100000005</v>
      </c>
      <c r="X12" s="169">
        <f t="shared" si="2"/>
        <v>1.3412934033816037</v>
      </c>
      <c r="Y12" s="169">
        <f t="shared" si="3"/>
        <v>1.3412934033816037</v>
      </c>
      <c r="Z12" s="169">
        <f t="shared" si="13"/>
        <v>1.3412934033816037</v>
      </c>
      <c r="AA12" s="66">
        <f t="shared" si="6"/>
        <v>0</v>
      </c>
      <c r="AB12" s="66">
        <f t="shared" si="7"/>
        <v>2296198.8100000005</v>
      </c>
    </row>
    <row r="13" spans="1:28" s="162" customFormat="1" ht="107.25" customHeight="1" x14ac:dyDescent="0.25">
      <c r="A13" s="166" t="s">
        <v>430</v>
      </c>
      <c r="B13" s="167" t="s">
        <v>431</v>
      </c>
      <c r="C13" s="168">
        <v>90918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>
        <v>90918</v>
      </c>
      <c r="V13" s="168">
        <v>90918</v>
      </c>
      <c r="W13" s="168">
        <v>86908.31</v>
      </c>
      <c r="X13" s="169">
        <f t="shared" si="2"/>
        <v>0.9558977320222618</v>
      </c>
      <c r="Y13" s="169">
        <f t="shared" si="3"/>
        <v>0.9558977320222618</v>
      </c>
      <c r="Z13" s="169">
        <f t="shared" si="13"/>
        <v>0.9558977320222618</v>
      </c>
      <c r="AA13" s="66">
        <f t="shared" si="6"/>
        <v>0</v>
      </c>
      <c r="AB13" s="66">
        <f t="shared" si="7"/>
        <v>-4009.6900000000023</v>
      </c>
    </row>
    <row r="14" spans="1:28" s="162" customFormat="1" ht="82.5" customHeight="1" x14ac:dyDescent="0.25">
      <c r="A14" s="166" t="s">
        <v>432</v>
      </c>
      <c r="B14" s="167" t="s">
        <v>433</v>
      </c>
      <c r="C14" s="168">
        <v>11364750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>
        <v>11364750</v>
      </c>
      <c r="V14" s="168">
        <v>11364750</v>
      </c>
      <c r="W14" s="168">
        <v>13164094.460000001</v>
      </c>
      <c r="X14" s="169">
        <f t="shared" si="2"/>
        <v>1.1583267964539476</v>
      </c>
      <c r="Y14" s="169">
        <f t="shared" si="3"/>
        <v>1.1583267964539476</v>
      </c>
      <c r="Z14" s="169">
        <f t="shared" si="13"/>
        <v>1.1583267964539476</v>
      </c>
      <c r="AA14" s="66">
        <f t="shared" si="6"/>
        <v>0</v>
      </c>
      <c r="AB14" s="66">
        <f t="shared" si="7"/>
        <v>1799344.4600000009</v>
      </c>
    </row>
    <row r="15" spans="1:28" s="162" customFormat="1" ht="89.25" customHeight="1" x14ac:dyDescent="0.25">
      <c r="A15" s="166" t="s">
        <v>450</v>
      </c>
      <c r="B15" s="167" t="s">
        <v>451</v>
      </c>
      <c r="C15" s="168">
        <v>0</v>
      </c>
      <c r="D15" s="168"/>
      <c r="E15" s="168"/>
      <c r="F15" s="168"/>
      <c r="G15" s="161">
        <f t="shared" si="8"/>
        <v>0</v>
      </c>
      <c r="H15" s="168"/>
      <c r="I15" s="168"/>
      <c r="J15" s="168"/>
      <c r="K15" s="161">
        <f t="shared" si="9"/>
        <v>0</v>
      </c>
      <c r="L15" s="168"/>
      <c r="M15" s="168"/>
      <c r="N15" s="168"/>
      <c r="O15" s="161">
        <f t="shared" si="10"/>
        <v>0</v>
      </c>
      <c r="P15" s="168"/>
      <c r="Q15" s="168"/>
      <c r="R15" s="168"/>
      <c r="S15" s="161">
        <f t="shared" si="11"/>
        <v>0</v>
      </c>
      <c r="T15" s="168">
        <f t="shared" si="12"/>
        <v>0</v>
      </c>
      <c r="U15" s="171">
        <v>0</v>
      </c>
      <c r="V15" s="172">
        <v>0</v>
      </c>
      <c r="W15" s="168">
        <v>-2021917.25</v>
      </c>
      <c r="X15" s="170">
        <v>0</v>
      </c>
      <c r="Y15" s="169">
        <v>0</v>
      </c>
      <c r="Z15" s="170">
        <v>0</v>
      </c>
      <c r="AA15" s="66">
        <f t="shared" si="6"/>
        <v>0</v>
      </c>
      <c r="AB15" s="66">
        <f t="shared" si="7"/>
        <v>-2021917.25</v>
      </c>
    </row>
    <row r="16" spans="1:28" ht="15.75" x14ac:dyDescent="0.25">
      <c r="A16" s="70" t="s">
        <v>331</v>
      </c>
      <c r="B16" s="65" t="s">
        <v>332</v>
      </c>
      <c r="C16" s="66">
        <f>C17</f>
        <v>316200</v>
      </c>
      <c r="D16" s="66">
        <f>D17</f>
        <v>4500</v>
      </c>
      <c r="E16" s="66">
        <f>E17</f>
        <v>4500</v>
      </c>
      <c r="F16" s="66">
        <f>F17</f>
        <v>4500</v>
      </c>
      <c r="G16" s="66">
        <f t="shared" si="8"/>
        <v>13500</v>
      </c>
      <c r="H16" s="66">
        <f>H17</f>
        <v>23500</v>
      </c>
      <c r="I16" s="66">
        <f>I17</f>
        <v>23500</v>
      </c>
      <c r="J16" s="66">
        <f>J17</f>
        <v>23500</v>
      </c>
      <c r="K16" s="66">
        <f t="shared" si="9"/>
        <v>70500</v>
      </c>
      <c r="L16" s="66">
        <f>L17</f>
        <v>600</v>
      </c>
      <c r="M16" s="66">
        <f>M17</f>
        <v>600</v>
      </c>
      <c r="N16" s="66">
        <f>N17</f>
        <v>71370.710000000006</v>
      </c>
      <c r="O16" s="66">
        <f t="shared" si="10"/>
        <v>72570.710000000006</v>
      </c>
      <c r="P16" s="66">
        <f>P17</f>
        <v>2000</v>
      </c>
      <c r="Q16" s="66">
        <f>Q17</f>
        <v>2000</v>
      </c>
      <c r="R16" s="66">
        <f>R17</f>
        <v>3200</v>
      </c>
      <c r="S16" s="66">
        <f t="shared" si="11"/>
        <v>7200</v>
      </c>
      <c r="T16" s="66">
        <f t="shared" si="12"/>
        <v>163770.71000000002</v>
      </c>
      <c r="U16" s="66">
        <v>389641.45</v>
      </c>
      <c r="V16" s="66">
        <f>V17</f>
        <v>389641.45</v>
      </c>
      <c r="W16" s="66">
        <f>W17</f>
        <v>403629.06</v>
      </c>
      <c r="X16" s="67">
        <f t="shared" ref="X16:X26" si="15">W16/C16</f>
        <v>1.2764992409867173</v>
      </c>
      <c r="Y16" s="75">
        <f t="shared" si="3"/>
        <v>1.0358986704314954</v>
      </c>
      <c r="Z16" s="67">
        <f t="shared" si="13"/>
        <v>1.0358986704314954</v>
      </c>
      <c r="AA16" s="66">
        <f t="shared" si="6"/>
        <v>0</v>
      </c>
      <c r="AB16" s="66">
        <f t="shared" si="7"/>
        <v>13987.609999999986</v>
      </c>
    </row>
    <row r="17" spans="1:28" ht="18" customHeight="1" x14ac:dyDescent="0.25">
      <c r="A17" s="72" t="s">
        <v>333</v>
      </c>
      <c r="B17" s="73" t="s">
        <v>334</v>
      </c>
      <c r="C17" s="74">
        <v>316200</v>
      </c>
      <c r="D17" s="74">
        <v>4500</v>
      </c>
      <c r="E17" s="74">
        <v>4500</v>
      </c>
      <c r="F17" s="74">
        <v>4500</v>
      </c>
      <c r="G17" s="74">
        <f t="shared" si="8"/>
        <v>13500</v>
      </c>
      <c r="H17" s="74">
        <v>23500</v>
      </c>
      <c r="I17" s="74">
        <v>23500</v>
      </c>
      <c r="J17" s="74">
        <v>23500</v>
      </c>
      <c r="K17" s="74">
        <f t="shared" si="9"/>
        <v>70500</v>
      </c>
      <c r="L17" s="74">
        <v>600</v>
      </c>
      <c r="M17" s="74">
        <v>600</v>
      </c>
      <c r="N17" s="74">
        <v>71370.710000000006</v>
      </c>
      <c r="O17" s="74">
        <f t="shared" si="10"/>
        <v>72570.710000000006</v>
      </c>
      <c r="P17" s="74">
        <v>2000</v>
      </c>
      <c r="Q17" s="74">
        <v>2000</v>
      </c>
      <c r="R17" s="74">
        <v>3200</v>
      </c>
      <c r="S17" s="74">
        <f t="shared" si="11"/>
        <v>7200</v>
      </c>
      <c r="T17" s="74">
        <f t="shared" si="12"/>
        <v>163770.71000000002</v>
      </c>
      <c r="U17" s="74">
        <v>389641.45</v>
      </c>
      <c r="V17" s="74">
        <v>389641.45</v>
      </c>
      <c r="W17" s="74">
        <v>403629.06</v>
      </c>
      <c r="X17" s="75">
        <f t="shared" si="15"/>
        <v>1.2764992409867173</v>
      </c>
      <c r="Y17" s="75">
        <f t="shared" si="3"/>
        <v>1.0358986704314954</v>
      </c>
      <c r="Z17" s="67">
        <f t="shared" si="13"/>
        <v>1.0358986704314954</v>
      </c>
      <c r="AA17" s="66">
        <f t="shared" si="6"/>
        <v>0</v>
      </c>
      <c r="AB17" s="66">
        <f t="shared" si="7"/>
        <v>13987.609999999986</v>
      </c>
    </row>
    <row r="18" spans="1:28" s="162" customFormat="1" ht="18" customHeight="1" x14ac:dyDescent="0.25">
      <c r="A18" s="166" t="s">
        <v>335</v>
      </c>
      <c r="B18" s="167" t="s">
        <v>334</v>
      </c>
      <c r="C18" s="168">
        <v>316200</v>
      </c>
      <c r="D18" s="168">
        <v>4500</v>
      </c>
      <c r="E18" s="168">
        <v>4500</v>
      </c>
      <c r="F18" s="168">
        <v>4500</v>
      </c>
      <c r="G18" s="168">
        <f t="shared" si="8"/>
        <v>13500</v>
      </c>
      <c r="H18" s="168">
        <v>23500</v>
      </c>
      <c r="I18" s="168">
        <v>23500</v>
      </c>
      <c r="J18" s="168">
        <v>23500</v>
      </c>
      <c r="K18" s="168">
        <f t="shared" si="9"/>
        <v>70500</v>
      </c>
      <c r="L18" s="168">
        <v>600</v>
      </c>
      <c r="M18" s="168">
        <v>600</v>
      </c>
      <c r="N18" s="168">
        <v>71370.710000000006</v>
      </c>
      <c r="O18" s="168">
        <f t="shared" si="10"/>
        <v>72570.710000000006</v>
      </c>
      <c r="P18" s="168">
        <v>2000</v>
      </c>
      <c r="Q18" s="168">
        <v>2000</v>
      </c>
      <c r="R18" s="168">
        <v>3200</v>
      </c>
      <c r="S18" s="168">
        <f t="shared" si="11"/>
        <v>7200</v>
      </c>
      <c r="T18" s="168">
        <f t="shared" si="12"/>
        <v>163770.71000000002</v>
      </c>
      <c r="U18" s="168">
        <v>389641.45</v>
      </c>
      <c r="V18" s="168">
        <v>389641.45</v>
      </c>
      <c r="W18" s="168">
        <v>403629.06</v>
      </c>
      <c r="X18" s="169">
        <f t="shared" si="15"/>
        <v>1.2764992409867173</v>
      </c>
      <c r="Y18" s="169">
        <f t="shared" si="3"/>
        <v>1.0358986704314954</v>
      </c>
      <c r="Z18" s="170">
        <f t="shared" si="13"/>
        <v>1.0358986704314954</v>
      </c>
      <c r="AA18" s="66">
        <f t="shared" si="6"/>
        <v>0</v>
      </c>
      <c r="AB18" s="66">
        <f t="shared" si="7"/>
        <v>13987.609999999986</v>
      </c>
    </row>
    <row r="19" spans="1:28" ht="15.75" x14ac:dyDescent="0.25">
      <c r="A19" s="70" t="s">
        <v>336</v>
      </c>
      <c r="B19" s="65" t="s">
        <v>337</v>
      </c>
      <c r="C19" s="66">
        <f>C20+C22</f>
        <v>19995000</v>
      </c>
      <c r="D19" s="66">
        <f t="shared" ref="D19:U19" si="16">D20+D22</f>
        <v>719500</v>
      </c>
      <c r="E19" s="66">
        <f t="shared" si="16"/>
        <v>788200</v>
      </c>
      <c r="F19" s="66">
        <f t="shared" si="16"/>
        <v>554000</v>
      </c>
      <c r="G19" s="66">
        <f t="shared" si="16"/>
        <v>2061700</v>
      </c>
      <c r="H19" s="66">
        <f t="shared" si="16"/>
        <v>823090</v>
      </c>
      <c r="I19" s="66">
        <f t="shared" si="16"/>
        <v>756720</v>
      </c>
      <c r="J19" s="66">
        <f t="shared" si="16"/>
        <v>1328090</v>
      </c>
      <c r="K19" s="66">
        <f t="shared" si="16"/>
        <v>2907900</v>
      </c>
      <c r="L19" s="66">
        <f t="shared" si="16"/>
        <v>3288000</v>
      </c>
      <c r="M19" s="66">
        <f t="shared" si="16"/>
        <v>2999000</v>
      </c>
      <c r="N19" s="66">
        <f t="shared" si="16"/>
        <v>3409400</v>
      </c>
      <c r="O19" s="66">
        <f t="shared" si="16"/>
        <v>9696400</v>
      </c>
      <c r="P19" s="66">
        <f t="shared" si="16"/>
        <v>3279000</v>
      </c>
      <c r="Q19" s="66">
        <f t="shared" si="16"/>
        <v>1854000</v>
      </c>
      <c r="R19" s="66">
        <f t="shared" si="16"/>
        <v>1714000</v>
      </c>
      <c r="S19" s="66">
        <f t="shared" si="16"/>
        <v>6847000</v>
      </c>
      <c r="T19" s="66">
        <f t="shared" si="16"/>
        <v>21513000</v>
      </c>
      <c r="U19" s="66">
        <f t="shared" si="16"/>
        <v>19995000</v>
      </c>
      <c r="V19" s="66">
        <f>V20+V22</f>
        <v>19995000</v>
      </c>
      <c r="W19" s="66">
        <f>W20+W22</f>
        <v>22265088.649999999</v>
      </c>
      <c r="X19" s="67">
        <f t="shared" si="15"/>
        <v>1.1135328157039259</v>
      </c>
      <c r="Y19" s="75">
        <f t="shared" si="3"/>
        <v>1.1135328157039259</v>
      </c>
      <c r="Z19" s="67">
        <f t="shared" si="13"/>
        <v>1.1135328157039259</v>
      </c>
      <c r="AA19" s="66">
        <f t="shared" si="6"/>
        <v>0</v>
      </c>
      <c r="AB19" s="66">
        <f t="shared" si="7"/>
        <v>2270088.6499999985</v>
      </c>
    </row>
    <row r="20" spans="1:28" ht="19.5" customHeight="1" x14ac:dyDescent="0.25">
      <c r="A20" s="72" t="s">
        <v>338</v>
      </c>
      <c r="B20" s="73" t="s">
        <v>339</v>
      </c>
      <c r="C20" s="74">
        <v>6995000</v>
      </c>
      <c r="D20" s="74">
        <f>D21</f>
        <v>60000</v>
      </c>
      <c r="E20" s="74">
        <f>E21</f>
        <v>115000</v>
      </c>
      <c r="F20" s="74">
        <f>F21</f>
        <v>100000</v>
      </c>
      <c r="G20" s="74">
        <f t="shared" si="8"/>
        <v>275000</v>
      </c>
      <c r="H20" s="74">
        <f>H21</f>
        <v>215000</v>
      </c>
      <c r="I20" s="74">
        <f>I21</f>
        <v>150000</v>
      </c>
      <c r="J20" s="74">
        <f>J21</f>
        <v>725000</v>
      </c>
      <c r="K20" s="74">
        <f t="shared" si="9"/>
        <v>1090000</v>
      </c>
      <c r="L20" s="74">
        <f>L21</f>
        <v>1400000</v>
      </c>
      <c r="M20" s="74">
        <f>M21</f>
        <v>1385000</v>
      </c>
      <c r="N20" s="74">
        <f>N21</f>
        <v>1550000</v>
      </c>
      <c r="O20" s="74">
        <f t="shared" si="10"/>
        <v>4335000</v>
      </c>
      <c r="P20" s="74">
        <f>P21</f>
        <v>2300000</v>
      </c>
      <c r="Q20" s="74">
        <f>Q21</f>
        <v>475000</v>
      </c>
      <c r="R20" s="74">
        <f>R21</f>
        <v>472000</v>
      </c>
      <c r="S20" s="74">
        <f t="shared" si="11"/>
        <v>3247000</v>
      </c>
      <c r="T20" s="74">
        <f t="shared" si="12"/>
        <v>8947000</v>
      </c>
      <c r="U20" s="74">
        <v>6995000</v>
      </c>
      <c r="V20" s="74">
        <v>6995000</v>
      </c>
      <c r="W20" s="74">
        <v>8601715.1999999993</v>
      </c>
      <c r="X20" s="67">
        <f t="shared" si="15"/>
        <v>1.2296948105789849</v>
      </c>
      <c r="Y20" s="75">
        <f t="shared" si="3"/>
        <v>1.2296948105789849</v>
      </c>
      <c r="Z20" s="67">
        <f t="shared" si="13"/>
        <v>1.2296948105789849</v>
      </c>
      <c r="AA20" s="66">
        <f t="shared" si="6"/>
        <v>0</v>
      </c>
      <c r="AB20" s="66">
        <f t="shared" si="7"/>
        <v>1606715.1999999993</v>
      </c>
    </row>
    <row r="21" spans="1:28" s="162" customFormat="1" ht="48.75" customHeight="1" x14ac:dyDescent="0.25">
      <c r="A21" s="166" t="s">
        <v>340</v>
      </c>
      <c r="B21" s="167" t="s">
        <v>341</v>
      </c>
      <c r="C21" s="168">
        <v>6995000</v>
      </c>
      <c r="D21" s="168">
        <v>60000</v>
      </c>
      <c r="E21" s="168">
        <v>115000</v>
      </c>
      <c r="F21" s="168">
        <v>100000</v>
      </c>
      <c r="G21" s="168">
        <f t="shared" si="8"/>
        <v>275000</v>
      </c>
      <c r="H21" s="168">
        <v>215000</v>
      </c>
      <c r="I21" s="168">
        <v>150000</v>
      </c>
      <c r="J21" s="168">
        <v>725000</v>
      </c>
      <c r="K21" s="168">
        <f t="shared" si="9"/>
        <v>1090000</v>
      </c>
      <c r="L21" s="168">
        <v>1400000</v>
      </c>
      <c r="M21" s="168">
        <v>1385000</v>
      </c>
      <c r="N21" s="168">
        <v>1550000</v>
      </c>
      <c r="O21" s="168">
        <f t="shared" si="10"/>
        <v>4335000</v>
      </c>
      <c r="P21" s="168">
        <v>2300000</v>
      </c>
      <c r="Q21" s="168">
        <v>475000</v>
      </c>
      <c r="R21" s="168">
        <v>472000</v>
      </c>
      <c r="S21" s="168">
        <f t="shared" si="11"/>
        <v>3247000</v>
      </c>
      <c r="T21" s="168">
        <f t="shared" si="12"/>
        <v>8947000</v>
      </c>
      <c r="U21" s="168">
        <v>6995000</v>
      </c>
      <c r="V21" s="168">
        <v>6995000</v>
      </c>
      <c r="W21" s="168">
        <v>8601715.1999999993</v>
      </c>
      <c r="X21" s="170">
        <f t="shared" si="15"/>
        <v>1.2296948105789849</v>
      </c>
      <c r="Y21" s="169">
        <f t="shared" si="3"/>
        <v>1.2296948105789849</v>
      </c>
      <c r="Z21" s="170">
        <f t="shared" si="13"/>
        <v>1.2296948105789849</v>
      </c>
      <c r="AA21" s="66">
        <f t="shared" si="6"/>
        <v>0</v>
      </c>
      <c r="AB21" s="66">
        <f t="shared" si="7"/>
        <v>1606715.1999999993</v>
      </c>
    </row>
    <row r="22" spans="1:28" ht="15.75" x14ac:dyDescent="0.25">
      <c r="A22" s="72" t="s">
        <v>342</v>
      </c>
      <c r="B22" s="73" t="s">
        <v>343</v>
      </c>
      <c r="C22" s="74">
        <f>C23+C24</f>
        <v>13000000</v>
      </c>
      <c r="D22" s="74">
        <f>D23+D24</f>
        <v>659500</v>
      </c>
      <c r="E22" s="74">
        <f>E23+E24</f>
        <v>673200</v>
      </c>
      <c r="F22" s="74">
        <f>F23+F24</f>
        <v>454000</v>
      </c>
      <c r="G22" s="74">
        <f t="shared" si="8"/>
        <v>1786700</v>
      </c>
      <c r="H22" s="74">
        <f>H23+H24</f>
        <v>608090</v>
      </c>
      <c r="I22" s="74">
        <f>I23+I24</f>
        <v>606720</v>
      </c>
      <c r="J22" s="74">
        <f>J23+J24</f>
        <v>603090</v>
      </c>
      <c r="K22" s="74">
        <f t="shared" si="9"/>
        <v>1817900</v>
      </c>
      <c r="L22" s="74">
        <f>L23+L24</f>
        <v>1888000.0000000002</v>
      </c>
      <c r="M22" s="74">
        <f>M23+M24</f>
        <v>1614000</v>
      </c>
      <c r="N22" s="74">
        <f>N23+N24</f>
        <v>1859400</v>
      </c>
      <c r="O22" s="74">
        <f t="shared" si="10"/>
        <v>5361400</v>
      </c>
      <c r="P22" s="74">
        <f>P23+P24</f>
        <v>979000.00000000012</v>
      </c>
      <c r="Q22" s="74">
        <f>Q23+Q24</f>
        <v>1379000</v>
      </c>
      <c r="R22" s="74">
        <f>R23+R24</f>
        <v>1242000</v>
      </c>
      <c r="S22" s="74">
        <f t="shared" si="11"/>
        <v>3600000</v>
      </c>
      <c r="T22" s="74">
        <f t="shared" si="12"/>
        <v>12566000</v>
      </c>
      <c r="U22" s="74">
        <f>U23+U24</f>
        <v>13000000</v>
      </c>
      <c r="V22" s="74">
        <f>V23+V24</f>
        <v>13000000</v>
      </c>
      <c r="W22" s="74">
        <f>W23+W24</f>
        <v>13663373.449999999</v>
      </c>
      <c r="X22" s="75">
        <f t="shared" si="15"/>
        <v>1.0510287269230769</v>
      </c>
      <c r="Y22" s="75">
        <f t="shared" si="3"/>
        <v>1.0510287269230769</v>
      </c>
      <c r="Z22" s="67">
        <f t="shared" si="13"/>
        <v>1.0510287269230769</v>
      </c>
      <c r="AA22" s="66">
        <f t="shared" si="6"/>
        <v>0</v>
      </c>
      <c r="AB22" s="66">
        <f t="shared" si="7"/>
        <v>663373.44999999925</v>
      </c>
    </row>
    <row r="23" spans="1:28" s="162" customFormat="1" ht="19.5" customHeight="1" x14ac:dyDescent="0.25">
      <c r="A23" s="166" t="s">
        <v>344</v>
      </c>
      <c r="B23" s="167" t="s">
        <v>345</v>
      </c>
      <c r="C23" s="168">
        <v>7200000</v>
      </c>
      <c r="D23" s="168">
        <v>180000</v>
      </c>
      <c r="E23" s="168">
        <v>180000</v>
      </c>
      <c r="F23" s="168">
        <v>180000</v>
      </c>
      <c r="G23" s="168">
        <f t="shared" si="8"/>
        <v>540000</v>
      </c>
      <c r="H23" s="168">
        <v>187500</v>
      </c>
      <c r="I23" s="168">
        <v>187500</v>
      </c>
      <c r="J23" s="168">
        <v>182500</v>
      </c>
      <c r="K23" s="168">
        <f t="shared" si="9"/>
        <v>557500</v>
      </c>
      <c r="L23" s="168">
        <v>312500</v>
      </c>
      <c r="M23" s="168">
        <v>312500</v>
      </c>
      <c r="N23" s="168">
        <v>530500</v>
      </c>
      <c r="O23" s="168">
        <f t="shared" si="10"/>
        <v>1155500</v>
      </c>
      <c r="P23" s="168">
        <v>20000</v>
      </c>
      <c r="Q23" s="168">
        <v>420000</v>
      </c>
      <c r="R23" s="168">
        <v>420000</v>
      </c>
      <c r="S23" s="168">
        <f t="shared" si="11"/>
        <v>860000</v>
      </c>
      <c r="T23" s="168">
        <f t="shared" si="12"/>
        <v>3113000</v>
      </c>
      <c r="U23" s="168">
        <v>7200000</v>
      </c>
      <c r="V23" s="168">
        <v>7200000</v>
      </c>
      <c r="W23" s="168">
        <v>6555728.9199999999</v>
      </c>
      <c r="X23" s="169">
        <f t="shared" si="15"/>
        <v>0.91051790555555556</v>
      </c>
      <c r="Y23" s="169">
        <f t="shared" si="3"/>
        <v>0.91051790555555556</v>
      </c>
      <c r="Z23" s="170">
        <f t="shared" si="13"/>
        <v>0.91051790555555556</v>
      </c>
      <c r="AA23" s="66">
        <f t="shared" si="6"/>
        <v>0</v>
      </c>
      <c r="AB23" s="66">
        <f t="shared" si="7"/>
        <v>-644271.08000000007</v>
      </c>
    </row>
    <row r="24" spans="1:28" s="162" customFormat="1" ht="17.25" customHeight="1" x14ac:dyDescent="0.25">
      <c r="A24" s="166" t="s">
        <v>346</v>
      </c>
      <c r="B24" s="167" t="s">
        <v>347</v>
      </c>
      <c r="C24" s="168">
        <v>5800000</v>
      </c>
      <c r="D24" s="168">
        <f>'[1]на 2013 год'!D21*1.37</f>
        <v>479500.00000000006</v>
      </c>
      <c r="E24" s="168">
        <f>'[1]на 2013 год'!E21*1.37</f>
        <v>493200.00000000006</v>
      </c>
      <c r="F24" s="168">
        <f>'[1]на 2013 год'!F21*1.37</f>
        <v>274000</v>
      </c>
      <c r="G24" s="168">
        <f t="shared" si="8"/>
        <v>1246700</v>
      </c>
      <c r="H24" s="168">
        <f>'[1]на 2013 год'!G21*1.37</f>
        <v>420590.00000000006</v>
      </c>
      <c r="I24" s="168">
        <f>'[1]на 2013 год'!H21*1.37</f>
        <v>419220.00000000006</v>
      </c>
      <c r="J24" s="168">
        <f>'[1]на 2013 год'!I21*1.37</f>
        <v>420590.00000000006</v>
      </c>
      <c r="K24" s="168">
        <f t="shared" si="9"/>
        <v>1260400.0000000002</v>
      </c>
      <c r="L24" s="168">
        <f>'[1]на 2013 год'!J21*1.37</f>
        <v>1575500.0000000002</v>
      </c>
      <c r="M24" s="168">
        <f>'[1]на 2013 год'!K21*1.37</f>
        <v>1301500</v>
      </c>
      <c r="N24" s="168">
        <f>'[1]на 2013 год'!L21*1.37</f>
        <v>1328900</v>
      </c>
      <c r="O24" s="168">
        <f t="shared" si="10"/>
        <v>4205900</v>
      </c>
      <c r="P24" s="168">
        <f>'[1]на 2013 год'!M21*1.37</f>
        <v>959000.00000000012</v>
      </c>
      <c r="Q24" s="168">
        <f>'[1]на 2013 год'!N21*1.37</f>
        <v>959000.00000000012</v>
      </c>
      <c r="R24" s="168">
        <f>'[1]на 2013 год'!O21*1.37</f>
        <v>822000.00000000012</v>
      </c>
      <c r="S24" s="168">
        <f t="shared" si="11"/>
        <v>2740000.0000000005</v>
      </c>
      <c r="T24" s="168">
        <f t="shared" si="12"/>
        <v>9453000</v>
      </c>
      <c r="U24" s="168">
        <v>5800000</v>
      </c>
      <c r="V24" s="168">
        <v>5800000</v>
      </c>
      <c r="W24" s="168">
        <v>7107644.5300000003</v>
      </c>
      <c r="X24" s="169">
        <f t="shared" si="15"/>
        <v>1.2254559534482758</v>
      </c>
      <c r="Y24" s="169">
        <f t="shared" si="3"/>
        <v>1.2254559534482758</v>
      </c>
      <c r="Z24" s="170">
        <f t="shared" si="13"/>
        <v>1.2254559534482758</v>
      </c>
      <c r="AA24" s="66">
        <f t="shared" si="6"/>
        <v>0</v>
      </c>
      <c r="AB24" s="66">
        <f t="shared" si="7"/>
        <v>1307644.5300000003</v>
      </c>
    </row>
    <row r="25" spans="1:28" ht="50.25" customHeight="1" x14ac:dyDescent="0.25">
      <c r="A25" s="70" t="s">
        <v>348</v>
      </c>
      <c r="B25" s="65" t="s">
        <v>349</v>
      </c>
      <c r="C25" s="66">
        <f>C26+C28+C27</f>
        <v>11120000</v>
      </c>
      <c r="D25" s="66">
        <f t="shared" ref="D25:T25" si="17">D26+D28</f>
        <v>285000</v>
      </c>
      <c r="E25" s="66">
        <f t="shared" si="17"/>
        <v>383000</v>
      </c>
      <c r="F25" s="66">
        <f t="shared" si="17"/>
        <v>837080</v>
      </c>
      <c r="G25" s="66">
        <f t="shared" si="17"/>
        <v>1505080</v>
      </c>
      <c r="H25" s="66">
        <f t="shared" si="17"/>
        <v>858000</v>
      </c>
      <c r="I25" s="66">
        <f t="shared" si="17"/>
        <v>618000</v>
      </c>
      <c r="J25" s="66">
        <f t="shared" si="17"/>
        <v>613000</v>
      </c>
      <c r="K25" s="66">
        <f t="shared" si="17"/>
        <v>2089000</v>
      </c>
      <c r="L25" s="66">
        <f t="shared" si="17"/>
        <v>848300</v>
      </c>
      <c r="M25" s="66">
        <f t="shared" si="17"/>
        <v>683620</v>
      </c>
      <c r="N25" s="66">
        <f t="shared" si="17"/>
        <v>871000</v>
      </c>
      <c r="O25" s="66">
        <f t="shared" si="17"/>
        <v>2402920</v>
      </c>
      <c r="P25" s="66">
        <f t="shared" si="17"/>
        <v>765000</v>
      </c>
      <c r="Q25" s="66">
        <f t="shared" si="17"/>
        <v>765000</v>
      </c>
      <c r="R25" s="66">
        <f t="shared" si="17"/>
        <v>873000</v>
      </c>
      <c r="S25" s="66">
        <f t="shared" si="17"/>
        <v>2403000</v>
      </c>
      <c r="T25" s="66">
        <f t="shared" si="17"/>
        <v>8400000</v>
      </c>
      <c r="U25" s="66">
        <f>U26+U28+U27</f>
        <v>11120000</v>
      </c>
      <c r="V25" s="66">
        <f>V26+V27+V28</f>
        <v>11120000</v>
      </c>
      <c r="W25" s="66">
        <f>W26+W28</f>
        <v>13121406.199999999</v>
      </c>
      <c r="X25" s="67">
        <f t="shared" si="15"/>
        <v>1.1799825719424459</v>
      </c>
      <c r="Y25" s="67">
        <f t="shared" si="3"/>
        <v>1.1799825719424459</v>
      </c>
      <c r="Z25" s="67">
        <f t="shared" si="13"/>
        <v>1.1799825719424459</v>
      </c>
      <c r="AA25" s="66">
        <f t="shared" si="6"/>
        <v>0</v>
      </c>
      <c r="AB25" s="66">
        <f t="shared" si="7"/>
        <v>2001406.1999999993</v>
      </c>
    </row>
    <row r="26" spans="1:28" s="162" customFormat="1" ht="48" customHeight="1" x14ac:dyDescent="0.25">
      <c r="A26" s="166" t="s">
        <v>350</v>
      </c>
      <c r="B26" s="167" t="s">
        <v>351</v>
      </c>
      <c r="C26" s="168">
        <v>6000000</v>
      </c>
      <c r="D26" s="168">
        <v>20000</v>
      </c>
      <c r="E26" s="168">
        <v>65000</v>
      </c>
      <c r="F26" s="168">
        <v>500000</v>
      </c>
      <c r="G26" s="168">
        <f t="shared" si="8"/>
        <v>585000</v>
      </c>
      <c r="H26" s="168">
        <v>540000</v>
      </c>
      <c r="I26" s="168">
        <v>406000</v>
      </c>
      <c r="J26" s="168">
        <v>401000</v>
      </c>
      <c r="K26" s="168">
        <f t="shared" si="9"/>
        <v>1347000</v>
      </c>
      <c r="L26" s="168">
        <v>578000</v>
      </c>
      <c r="M26" s="168">
        <v>390000</v>
      </c>
      <c r="N26" s="168">
        <v>500000</v>
      </c>
      <c r="O26" s="168">
        <f t="shared" si="10"/>
        <v>1468000</v>
      </c>
      <c r="P26" s="168">
        <v>500000</v>
      </c>
      <c r="Q26" s="168">
        <v>500000</v>
      </c>
      <c r="R26" s="168">
        <v>500000</v>
      </c>
      <c r="S26" s="168">
        <f t="shared" si="11"/>
        <v>1500000</v>
      </c>
      <c r="T26" s="168">
        <f t="shared" si="12"/>
        <v>4900000</v>
      </c>
      <c r="U26" s="168">
        <v>6000000</v>
      </c>
      <c r="V26" s="168">
        <v>6000000</v>
      </c>
      <c r="W26" s="168">
        <v>7781760.3899999997</v>
      </c>
      <c r="X26" s="169">
        <f t="shared" si="15"/>
        <v>1.2969600649999999</v>
      </c>
      <c r="Y26" s="169">
        <f t="shared" si="3"/>
        <v>1.2969600649999999</v>
      </c>
      <c r="Z26" s="169">
        <f t="shared" si="13"/>
        <v>1.2969600649999999</v>
      </c>
      <c r="AA26" s="66">
        <f t="shared" si="6"/>
        <v>0</v>
      </c>
      <c r="AB26" s="66">
        <f t="shared" si="7"/>
        <v>1781760.3899999997</v>
      </c>
    </row>
    <row r="27" spans="1:28" s="162" customFormat="1" ht="88.5" customHeight="1" x14ac:dyDescent="0.25">
      <c r="A27" s="166" t="s">
        <v>434</v>
      </c>
      <c r="B27" s="167" t="s">
        <v>435</v>
      </c>
      <c r="C27" s="168">
        <v>120000</v>
      </c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>
        <v>120000</v>
      </c>
      <c r="V27" s="168">
        <v>120000</v>
      </c>
      <c r="W27" s="168" t="s">
        <v>452</v>
      </c>
      <c r="X27" s="169">
        <v>0</v>
      </c>
      <c r="Y27" s="169">
        <v>0</v>
      </c>
      <c r="Z27" s="169">
        <v>0</v>
      </c>
      <c r="AA27" s="66">
        <f t="shared" si="6"/>
        <v>0</v>
      </c>
      <c r="AB27" s="66">
        <v>0</v>
      </c>
    </row>
    <row r="28" spans="1:28" s="162" customFormat="1" ht="94.5" customHeight="1" x14ac:dyDescent="0.25">
      <c r="A28" s="166" t="s">
        <v>352</v>
      </c>
      <c r="B28" s="167" t="s">
        <v>353</v>
      </c>
      <c r="C28" s="168">
        <v>5000000</v>
      </c>
      <c r="D28" s="168">
        <f>'[1]на 2013 год'!D25*1.06</f>
        <v>265000</v>
      </c>
      <c r="E28" s="168">
        <f>'[1]на 2013 год'!E25*1.06</f>
        <v>318000</v>
      </c>
      <c r="F28" s="168">
        <f>'[1]на 2013 год'!F25*1.06</f>
        <v>337080</v>
      </c>
      <c r="G28" s="168">
        <f t="shared" si="8"/>
        <v>920080</v>
      </c>
      <c r="H28" s="168">
        <f>'[1]на 2013 год'!G25*1.06</f>
        <v>318000</v>
      </c>
      <c r="I28" s="168">
        <f>'[1]на 2013 год'!H25*1.06</f>
        <v>212000</v>
      </c>
      <c r="J28" s="168">
        <f>'[1]на 2013 год'!I25*1.06</f>
        <v>212000</v>
      </c>
      <c r="K28" s="168">
        <f t="shared" si="9"/>
        <v>742000</v>
      </c>
      <c r="L28" s="168">
        <f>'[1]на 2013 год'!J25*1.06</f>
        <v>270300</v>
      </c>
      <c r="M28" s="168">
        <f>'[1]на 2013 год'!K25*1.06</f>
        <v>293620</v>
      </c>
      <c r="N28" s="168">
        <f>'[1]на 2013 год'!L25*1.06</f>
        <v>371000</v>
      </c>
      <c r="O28" s="168">
        <f t="shared" si="10"/>
        <v>934920</v>
      </c>
      <c r="P28" s="168">
        <f>'[1]на 2013 год'!M25*1.06</f>
        <v>265000</v>
      </c>
      <c r="Q28" s="168">
        <f>'[1]на 2013 год'!N25*1.06</f>
        <v>265000</v>
      </c>
      <c r="R28" s="168">
        <v>373000</v>
      </c>
      <c r="S28" s="168">
        <f t="shared" si="11"/>
        <v>903000</v>
      </c>
      <c r="T28" s="168">
        <f t="shared" si="12"/>
        <v>3500000</v>
      </c>
      <c r="U28" s="168">
        <v>5000000</v>
      </c>
      <c r="V28" s="168">
        <v>5000000</v>
      </c>
      <c r="W28" s="168">
        <v>5339645.8099999996</v>
      </c>
      <c r="X28" s="169">
        <f>W28/C28</f>
        <v>1.067929162</v>
      </c>
      <c r="Y28" s="169">
        <f>W28/U28</f>
        <v>1.067929162</v>
      </c>
      <c r="Z28" s="169">
        <f t="shared" si="13"/>
        <v>1.067929162</v>
      </c>
      <c r="AA28" s="66">
        <f t="shared" si="6"/>
        <v>0</v>
      </c>
      <c r="AB28" s="66">
        <f t="shared" si="7"/>
        <v>339645.80999999959</v>
      </c>
    </row>
    <row r="29" spans="1:28" ht="28.5" customHeight="1" x14ac:dyDescent="0.25">
      <c r="A29" s="70" t="s">
        <v>354</v>
      </c>
      <c r="B29" s="71" t="s">
        <v>355</v>
      </c>
      <c r="C29" s="66">
        <v>0</v>
      </c>
      <c r="D29" s="66">
        <f>D30</f>
        <v>0</v>
      </c>
      <c r="E29" s="66">
        <f>E30</f>
        <v>0</v>
      </c>
      <c r="F29" s="66">
        <f>F30</f>
        <v>0</v>
      </c>
      <c r="G29" s="66">
        <f t="shared" si="8"/>
        <v>0</v>
      </c>
      <c r="H29" s="66">
        <f>H30</f>
        <v>0</v>
      </c>
      <c r="I29" s="66">
        <f>I30</f>
        <v>0</v>
      </c>
      <c r="J29" s="66">
        <f>J30</f>
        <v>0</v>
      </c>
      <c r="K29" s="66">
        <f t="shared" si="9"/>
        <v>0</v>
      </c>
      <c r="L29" s="66">
        <f>L30</f>
        <v>0</v>
      </c>
      <c r="M29" s="66">
        <f>M30</f>
        <v>0</v>
      </c>
      <c r="N29" s="66">
        <f>N30</f>
        <v>143184.34</v>
      </c>
      <c r="O29" s="66">
        <f t="shared" si="10"/>
        <v>143184.34</v>
      </c>
      <c r="P29" s="66">
        <f>P30</f>
        <v>0</v>
      </c>
      <c r="Q29" s="66">
        <f>Q30</f>
        <v>0</v>
      </c>
      <c r="R29" s="66">
        <f>R30</f>
        <v>0</v>
      </c>
      <c r="S29" s="66">
        <f t="shared" si="11"/>
        <v>0</v>
      </c>
      <c r="T29" s="66">
        <f t="shared" si="12"/>
        <v>143184.34</v>
      </c>
      <c r="U29" s="147">
        <v>4153301.56</v>
      </c>
      <c r="V29" s="147">
        <f>V30</f>
        <v>4153301.56</v>
      </c>
      <c r="W29" s="66">
        <f>W30</f>
        <v>4182069.46</v>
      </c>
      <c r="X29" s="67">
        <v>0</v>
      </c>
      <c r="Y29" s="67">
        <v>0</v>
      </c>
      <c r="Z29" s="67">
        <f t="shared" si="13"/>
        <v>1.0069265136625427</v>
      </c>
      <c r="AA29" s="66">
        <f t="shared" si="6"/>
        <v>0</v>
      </c>
      <c r="AB29" s="66">
        <f t="shared" si="7"/>
        <v>28767.899999999907</v>
      </c>
    </row>
    <row r="30" spans="1:28" s="162" customFormat="1" ht="28.5" customHeight="1" x14ac:dyDescent="0.25">
      <c r="A30" s="166" t="s">
        <v>356</v>
      </c>
      <c r="B30" s="167" t="s">
        <v>357</v>
      </c>
      <c r="C30" s="168">
        <v>0</v>
      </c>
      <c r="D30" s="168"/>
      <c r="E30" s="168"/>
      <c r="F30" s="168"/>
      <c r="G30" s="168">
        <f t="shared" si="8"/>
        <v>0</v>
      </c>
      <c r="H30" s="168"/>
      <c r="I30" s="168"/>
      <c r="J30" s="168"/>
      <c r="K30" s="168">
        <f>I30+H30+J30</f>
        <v>0</v>
      </c>
      <c r="L30" s="168"/>
      <c r="M30" s="168"/>
      <c r="N30" s="168">
        <v>143184.34</v>
      </c>
      <c r="O30" s="168">
        <f>M30+L30+N30</f>
        <v>143184.34</v>
      </c>
      <c r="P30" s="168"/>
      <c r="Q30" s="168"/>
      <c r="R30" s="168"/>
      <c r="S30" s="168">
        <f>Q30+P30+R30</f>
        <v>0</v>
      </c>
      <c r="T30" s="168">
        <f t="shared" si="12"/>
        <v>143184.34</v>
      </c>
      <c r="U30" s="174">
        <v>4153301.56</v>
      </c>
      <c r="V30" s="174">
        <v>4153301.56</v>
      </c>
      <c r="W30" s="168">
        <v>4182069.46</v>
      </c>
      <c r="X30" s="169">
        <v>0</v>
      </c>
      <c r="Y30" s="169">
        <v>0</v>
      </c>
      <c r="Z30" s="169">
        <f t="shared" si="13"/>
        <v>1.0069265136625427</v>
      </c>
      <c r="AA30" s="66">
        <f t="shared" si="6"/>
        <v>0</v>
      </c>
      <c r="AB30" s="66">
        <f t="shared" si="7"/>
        <v>28767.899999999907</v>
      </c>
    </row>
    <row r="31" spans="1:28" ht="29.25" customHeight="1" x14ac:dyDescent="0.25">
      <c r="A31" s="83" t="s">
        <v>358</v>
      </c>
      <c r="B31" s="65" t="s">
        <v>359</v>
      </c>
      <c r="C31" s="66">
        <f>C33</f>
        <v>150000</v>
      </c>
      <c r="D31" s="66">
        <f t="shared" ref="D31:T31" si="18">D33</f>
        <v>0</v>
      </c>
      <c r="E31" s="66">
        <f t="shared" si="18"/>
        <v>0</v>
      </c>
      <c r="F31" s="66">
        <f t="shared" si="18"/>
        <v>1875000</v>
      </c>
      <c r="G31" s="66">
        <f t="shared" si="18"/>
        <v>1875000</v>
      </c>
      <c r="H31" s="66">
        <f t="shared" si="18"/>
        <v>1875000</v>
      </c>
      <c r="I31" s="66">
        <f t="shared" si="18"/>
        <v>0</v>
      </c>
      <c r="J31" s="66">
        <f t="shared" si="18"/>
        <v>0</v>
      </c>
      <c r="K31" s="66">
        <f t="shared" si="18"/>
        <v>1875000</v>
      </c>
      <c r="L31" s="66">
        <f t="shared" si="18"/>
        <v>0</v>
      </c>
      <c r="M31" s="66">
        <f t="shared" si="18"/>
        <v>0</v>
      </c>
      <c r="N31" s="66">
        <f t="shared" si="18"/>
        <v>0</v>
      </c>
      <c r="O31" s="66">
        <f t="shared" si="18"/>
        <v>0</v>
      </c>
      <c r="P31" s="66">
        <f t="shared" si="18"/>
        <v>0</v>
      </c>
      <c r="Q31" s="66">
        <f t="shared" si="18"/>
        <v>0</v>
      </c>
      <c r="R31" s="66">
        <f t="shared" si="18"/>
        <v>0</v>
      </c>
      <c r="S31" s="66">
        <f t="shared" si="18"/>
        <v>0</v>
      </c>
      <c r="T31" s="66">
        <f t="shared" si="18"/>
        <v>3750000</v>
      </c>
      <c r="U31" s="66">
        <f>U32+U33</f>
        <v>351559.23000000004</v>
      </c>
      <c r="V31" s="66">
        <f>V32+V33</f>
        <v>351559.23000000004</v>
      </c>
      <c r="W31" s="66">
        <f>W33+W32</f>
        <v>1601549.24</v>
      </c>
      <c r="X31" s="67">
        <f>W31/C31</f>
        <v>10.676994933333333</v>
      </c>
      <c r="Y31" s="67">
        <f>W31/U31</f>
        <v>4.5555602110062647</v>
      </c>
      <c r="Z31" s="67">
        <f t="shared" si="13"/>
        <v>4.5555602110062647</v>
      </c>
      <c r="AA31" s="66">
        <f t="shared" si="6"/>
        <v>0</v>
      </c>
      <c r="AB31" s="66">
        <f t="shared" si="7"/>
        <v>1249990.01</v>
      </c>
    </row>
    <row r="32" spans="1:28" s="162" customFormat="1" ht="79.5" customHeight="1" x14ac:dyDescent="0.25">
      <c r="A32" s="175" t="s">
        <v>436</v>
      </c>
      <c r="B32" s="167" t="s">
        <v>455</v>
      </c>
      <c r="C32" s="161">
        <v>0</v>
      </c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8">
        <v>11715.4</v>
      </c>
      <c r="V32" s="168">
        <v>11715.4</v>
      </c>
      <c r="W32" s="168">
        <v>1141645.8999999999</v>
      </c>
      <c r="X32" s="169">
        <v>0</v>
      </c>
      <c r="Y32" s="170">
        <f>W32/U32</f>
        <v>97.448307356129533</v>
      </c>
      <c r="Z32" s="169">
        <f t="shared" si="13"/>
        <v>97.448307356129533</v>
      </c>
      <c r="AA32" s="66">
        <f t="shared" si="6"/>
        <v>0</v>
      </c>
      <c r="AB32" s="66">
        <f t="shared" si="7"/>
        <v>1129930.5</v>
      </c>
    </row>
    <row r="33" spans="1:28" s="162" customFormat="1" ht="62.25" customHeight="1" x14ac:dyDescent="0.25">
      <c r="A33" s="166" t="s">
        <v>360</v>
      </c>
      <c r="B33" s="167" t="s">
        <v>361</v>
      </c>
      <c r="C33" s="168">
        <v>150000</v>
      </c>
      <c r="D33" s="168"/>
      <c r="E33" s="168"/>
      <c r="F33" s="168">
        <v>1875000</v>
      </c>
      <c r="G33" s="168">
        <f t="shared" si="8"/>
        <v>1875000</v>
      </c>
      <c r="H33" s="168">
        <v>1875000</v>
      </c>
      <c r="I33" s="168"/>
      <c r="J33" s="168"/>
      <c r="K33" s="168">
        <f t="shared" ref="K33:K40" si="19">J33+I33+H33</f>
        <v>1875000</v>
      </c>
      <c r="L33" s="168"/>
      <c r="M33" s="168"/>
      <c r="N33" s="168"/>
      <c r="O33" s="168"/>
      <c r="P33" s="168"/>
      <c r="Q33" s="168"/>
      <c r="R33" s="168"/>
      <c r="S33" s="168"/>
      <c r="T33" s="168">
        <f t="shared" si="12"/>
        <v>3750000</v>
      </c>
      <c r="U33" s="168">
        <v>339843.83</v>
      </c>
      <c r="V33" s="168">
        <v>339843.83</v>
      </c>
      <c r="W33" s="168">
        <v>459903.34</v>
      </c>
      <c r="X33" s="169">
        <f>W33/C33</f>
        <v>3.0660222666666668</v>
      </c>
      <c r="Y33" s="170">
        <f t="shared" ref="Y33:Y44" si="20">W33/U33</f>
        <v>1.3532784749983544</v>
      </c>
      <c r="Z33" s="169">
        <f t="shared" si="13"/>
        <v>1.3532784749983544</v>
      </c>
      <c r="AA33" s="66">
        <f t="shared" si="6"/>
        <v>0</v>
      </c>
      <c r="AB33" s="66">
        <f t="shared" si="7"/>
        <v>120059.51000000001</v>
      </c>
    </row>
    <row r="34" spans="1:28" ht="19.5" customHeight="1" x14ac:dyDescent="0.25">
      <c r="A34" s="83" t="s">
        <v>362</v>
      </c>
      <c r="B34" s="71" t="s">
        <v>363</v>
      </c>
      <c r="C34" s="66">
        <v>0</v>
      </c>
      <c r="D34" s="74" t="e">
        <f>#REF!+#REF!</f>
        <v>#REF!</v>
      </c>
      <c r="E34" s="74" t="e">
        <f>#REF!+#REF!</f>
        <v>#REF!</v>
      </c>
      <c r="F34" s="74" t="e">
        <f>#REF!+#REF!</f>
        <v>#REF!</v>
      </c>
      <c r="G34" s="66" t="e">
        <f t="shared" si="8"/>
        <v>#REF!</v>
      </c>
      <c r="H34" s="74" t="e">
        <f>#REF!+#REF!</f>
        <v>#REF!</v>
      </c>
      <c r="I34" s="74" t="e">
        <f>#REF!+#REF!</f>
        <v>#REF!</v>
      </c>
      <c r="J34" s="74" t="e">
        <f>#REF!+#REF!</f>
        <v>#REF!</v>
      </c>
      <c r="K34" s="66" t="e">
        <f t="shared" si="19"/>
        <v>#REF!</v>
      </c>
      <c r="L34" s="74" t="e">
        <f>#REF!+#REF!</f>
        <v>#REF!</v>
      </c>
      <c r="M34" s="74" t="e">
        <f>#REF!+#REF!</f>
        <v>#REF!</v>
      </c>
      <c r="N34" s="74" t="e">
        <f>#REF!+#REF!</f>
        <v>#REF!</v>
      </c>
      <c r="O34" s="66" t="e">
        <f t="shared" ref="O34:O40" si="21">N34+M34+L34</f>
        <v>#REF!</v>
      </c>
      <c r="P34" s="74" t="e">
        <f>#REF!+#REF!</f>
        <v>#REF!</v>
      </c>
      <c r="Q34" s="74" t="e">
        <f>#REF!+#REF!</f>
        <v>#REF!</v>
      </c>
      <c r="R34" s="74" t="e">
        <f>#REF!+#REF!</f>
        <v>#REF!</v>
      </c>
      <c r="S34" s="66" t="e">
        <f>R34+Q34+P34</f>
        <v>#REF!</v>
      </c>
      <c r="T34" s="66" t="e">
        <f t="shared" si="12"/>
        <v>#REF!</v>
      </c>
      <c r="U34" s="66">
        <f>U35+U36</f>
        <v>160141.07</v>
      </c>
      <c r="V34" s="66">
        <f>V35+V36</f>
        <v>160141.07</v>
      </c>
      <c r="W34" s="66">
        <f>W35+W36</f>
        <v>169141.07</v>
      </c>
      <c r="X34" s="67">
        <v>0</v>
      </c>
      <c r="Y34" s="67">
        <f t="shared" si="20"/>
        <v>1.0562004487668279</v>
      </c>
      <c r="Z34" s="67">
        <f t="shared" si="13"/>
        <v>1.0562004487668279</v>
      </c>
      <c r="AA34" s="66">
        <f t="shared" si="6"/>
        <v>0</v>
      </c>
      <c r="AB34" s="66">
        <f t="shared" si="7"/>
        <v>9000</v>
      </c>
    </row>
    <row r="35" spans="1:28" s="162" customFormat="1" ht="71.25" customHeight="1" x14ac:dyDescent="0.25">
      <c r="A35" s="166" t="s">
        <v>365</v>
      </c>
      <c r="B35" s="167" t="s">
        <v>366</v>
      </c>
      <c r="C35" s="168">
        <v>0</v>
      </c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>
        <v>37571.53</v>
      </c>
      <c r="V35" s="168">
        <v>37571.53</v>
      </c>
      <c r="W35" s="168">
        <v>46571.53</v>
      </c>
      <c r="X35" s="169">
        <v>0</v>
      </c>
      <c r="Y35" s="169">
        <f t="shared" si="20"/>
        <v>1.2395430795605076</v>
      </c>
      <c r="Z35" s="169">
        <f t="shared" si="13"/>
        <v>1.2395430795605076</v>
      </c>
      <c r="AA35" s="66">
        <f t="shared" si="6"/>
        <v>0</v>
      </c>
      <c r="AB35" s="66">
        <f t="shared" si="7"/>
        <v>9000</v>
      </c>
    </row>
    <row r="36" spans="1:28" s="162" customFormat="1" ht="48" customHeight="1" x14ac:dyDescent="0.25">
      <c r="A36" s="166" t="s">
        <v>367</v>
      </c>
      <c r="B36" s="167" t="s">
        <v>368</v>
      </c>
      <c r="C36" s="168">
        <v>0</v>
      </c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>
        <v>122569.54</v>
      </c>
      <c r="V36" s="168">
        <v>122569.54</v>
      </c>
      <c r="W36" s="168">
        <v>122569.54</v>
      </c>
      <c r="X36" s="170">
        <v>0</v>
      </c>
      <c r="Y36" s="169">
        <f t="shared" si="20"/>
        <v>1</v>
      </c>
      <c r="Z36" s="170">
        <f t="shared" si="13"/>
        <v>1</v>
      </c>
      <c r="AA36" s="66">
        <f t="shared" si="6"/>
        <v>0</v>
      </c>
      <c r="AB36" s="66">
        <f t="shared" si="7"/>
        <v>0</v>
      </c>
    </row>
    <row r="37" spans="1:28" s="180" customFormat="1" ht="15.75" x14ac:dyDescent="0.25">
      <c r="A37" s="178" t="s">
        <v>369</v>
      </c>
      <c r="B37" s="176" t="s">
        <v>370</v>
      </c>
      <c r="C37" s="177">
        <f t="shared" ref="C37:T37" si="22">C38+C44</f>
        <v>141394224</v>
      </c>
      <c r="D37" s="177">
        <f t="shared" si="22"/>
        <v>7200000</v>
      </c>
      <c r="E37" s="177">
        <f t="shared" si="22"/>
        <v>7860937.0800000001</v>
      </c>
      <c r="F37" s="177">
        <f t="shared" si="22"/>
        <v>9341556.8100000005</v>
      </c>
      <c r="G37" s="177">
        <f t="shared" si="22"/>
        <v>24402493.890000001</v>
      </c>
      <c r="H37" s="177">
        <f t="shared" si="22"/>
        <v>7200000</v>
      </c>
      <c r="I37" s="177">
        <f t="shared" si="22"/>
        <v>7200000</v>
      </c>
      <c r="J37" s="177">
        <f t="shared" si="22"/>
        <v>7200000</v>
      </c>
      <c r="K37" s="177">
        <f t="shared" si="22"/>
        <v>21600000</v>
      </c>
      <c r="L37" s="177">
        <f t="shared" si="22"/>
        <v>7195000</v>
      </c>
      <c r="M37" s="177">
        <f t="shared" si="22"/>
        <v>7195000</v>
      </c>
      <c r="N37" s="177">
        <f t="shared" si="22"/>
        <v>223211665.88</v>
      </c>
      <c r="O37" s="177">
        <f t="shared" si="22"/>
        <v>237601665.88</v>
      </c>
      <c r="P37" s="177">
        <f t="shared" si="22"/>
        <v>7195000</v>
      </c>
      <c r="Q37" s="177">
        <f t="shared" si="22"/>
        <v>7195000</v>
      </c>
      <c r="R37" s="177">
        <f t="shared" si="22"/>
        <v>6073900</v>
      </c>
      <c r="S37" s="177">
        <f t="shared" si="22"/>
        <v>20463900</v>
      </c>
      <c r="T37" s="177">
        <f t="shared" si="22"/>
        <v>304068059.77000004</v>
      </c>
      <c r="U37" s="177">
        <f>U38+U44</f>
        <v>214485446.19</v>
      </c>
      <c r="V37" s="177">
        <f>V38+V44</f>
        <v>216410875.72</v>
      </c>
      <c r="W37" s="177">
        <f>W38+W44</f>
        <v>216296235.90000001</v>
      </c>
      <c r="X37" s="179">
        <f t="shared" ref="X37:X42" si="23">W37/C37</f>
        <v>1.5297388378467285</v>
      </c>
      <c r="Y37" s="179">
        <f t="shared" si="20"/>
        <v>1.0084424828918039</v>
      </c>
      <c r="Z37" s="179">
        <f t="shared" si="13"/>
        <v>0.99947026775055281</v>
      </c>
      <c r="AA37" s="66">
        <f t="shared" si="6"/>
        <v>1925429.5300000012</v>
      </c>
      <c r="AB37" s="66">
        <f t="shared" si="7"/>
        <v>1810789.7100000083</v>
      </c>
    </row>
    <row r="38" spans="1:28" ht="50.25" customHeight="1" x14ac:dyDescent="0.25">
      <c r="A38" s="72" t="s">
        <v>371</v>
      </c>
      <c r="B38" s="84" t="s">
        <v>372</v>
      </c>
      <c r="C38" s="74">
        <f>C39+C41</f>
        <v>141394224</v>
      </c>
      <c r="D38" s="74">
        <f t="shared" ref="D38:T38" si="24">D39+D41+D43</f>
        <v>7200000</v>
      </c>
      <c r="E38" s="74">
        <f t="shared" si="24"/>
        <v>7860937.0800000001</v>
      </c>
      <c r="F38" s="74">
        <f t="shared" si="24"/>
        <v>9341556.8100000005</v>
      </c>
      <c r="G38" s="74">
        <f t="shared" si="24"/>
        <v>24402493.890000001</v>
      </c>
      <c r="H38" s="74">
        <f t="shared" si="24"/>
        <v>7200000</v>
      </c>
      <c r="I38" s="74">
        <f t="shared" si="24"/>
        <v>7200000</v>
      </c>
      <c r="J38" s="74">
        <f t="shared" si="24"/>
        <v>7200000</v>
      </c>
      <c r="K38" s="74">
        <f t="shared" si="24"/>
        <v>21600000</v>
      </c>
      <c r="L38" s="74">
        <f t="shared" si="24"/>
        <v>7195000</v>
      </c>
      <c r="M38" s="74">
        <f t="shared" si="24"/>
        <v>7195000</v>
      </c>
      <c r="N38" s="74">
        <f t="shared" si="24"/>
        <v>207489399.97</v>
      </c>
      <c r="O38" s="74">
        <f t="shared" si="24"/>
        <v>221879399.97</v>
      </c>
      <c r="P38" s="74">
        <f t="shared" si="24"/>
        <v>7195000</v>
      </c>
      <c r="Q38" s="74">
        <f t="shared" si="24"/>
        <v>7195000</v>
      </c>
      <c r="R38" s="74">
        <f t="shared" si="24"/>
        <v>6073900</v>
      </c>
      <c r="S38" s="74">
        <f t="shared" si="24"/>
        <v>20463900</v>
      </c>
      <c r="T38" s="74">
        <f t="shared" si="24"/>
        <v>288345793.86000001</v>
      </c>
      <c r="U38" s="74">
        <f>U39+U41+U43</f>
        <v>214484446.19</v>
      </c>
      <c r="V38" s="74">
        <f>V39+V41+V43</f>
        <v>216409875.72</v>
      </c>
      <c r="W38" s="74">
        <f>W39+W41+W43</f>
        <v>216295235.90000001</v>
      </c>
      <c r="X38" s="75">
        <f t="shared" si="23"/>
        <v>1.5297317654220444</v>
      </c>
      <c r="Y38" s="75">
        <f t="shared" si="20"/>
        <v>1.0084425222535527</v>
      </c>
      <c r="Z38" s="75">
        <f t="shared" si="13"/>
        <v>0.99947026530273364</v>
      </c>
      <c r="AA38" s="66">
        <f t="shared" si="6"/>
        <v>1925429.5300000012</v>
      </c>
      <c r="AB38" s="66">
        <f t="shared" si="7"/>
        <v>1810789.7100000083</v>
      </c>
    </row>
    <row r="39" spans="1:28" ht="36.75" customHeight="1" x14ac:dyDescent="0.25">
      <c r="A39" s="72" t="s">
        <v>373</v>
      </c>
      <c r="B39" s="73" t="s">
        <v>374</v>
      </c>
      <c r="C39" s="74">
        <v>130442800</v>
      </c>
      <c r="D39" s="74">
        <v>7200000</v>
      </c>
      <c r="E39" s="74">
        <v>7200000</v>
      </c>
      <c r="F39" s="74">
        <v>7200000</v>
      </c>
      <c r="G39" s="74">
        <f t="shared" si="8"/>
        <v>21600000</v>
      </c>
      <c r="H39" s="74">
        <v>7200000</v>
      </c>
      <c r="I39" s="74">
        <v>7200000</v>
      </c>
      <c r="J39" s="74">
        <v>7200000</v>
      </c>
      <c r="K39" s="74">
        <f t="shared" si="19"/>
        <v>21600000</v>
      </c>
      <c r="L39" s="74">
        <v>7195000</v>
      </c>
      <c r="M39" s="74">
        <v>7195000</v>
      </c>
      <c r="N39" s="74">
        <v>25366400</v>
      </c>
      <c r="O39" s="74">
        <f t="shared" si="21"/>
        <v>39756400</v>
      </c>
      <c r="P39" s="74">
        <v>7195000</v>
      </c>
      <c r="Q39" s="74">
        <v>7195000</v>
      </c>
      <c r="R39" s="74">
        <v>6073900</v>
      </c>
      <c r="S39" s="74">
        <f>R39+Q39+P39</f>
        <v>20463900</v>
      </c>
      <c r="T39" s="74">
        <f t="shared" si="12"/>
        <v>103420300</v>
      </c>
      <c r="U39" s="74">
        <v>51302800</v>
      </c>
      <c r="V39" s="74">
        <v>51302800</v>
      </c>
      <c r="W39" s="74">
        <v>51302800</v>
      </c>
      <c r="X39" s="75">
        <f t="shared" si="23"/>
        <v>0.3932972919931188</v>
      </c>
      <c r="Y39" s="75">
        <f t="shared" si="20"/>
        <v>1</v>
      </c>
      <c r="Z39" s="75">
        <f t="shared" si="13"/>
        <v>1</v>
      </c>
      <c r="AA39" s="66">
        <f t="shared" si="6"/>
        <v>0</v>
      </c>
      <c r="AB39" s="66">
        <f t="shared" si="7"/>
        <v>0</v>
      </c>
    </row>
    <row r="40" spans="1:28" ht="25.5" customHeight="1" x14ac:dyDescent="0.25">
      <c r="A40" s="72" t="s">
        <v>375</v>
      </c>
      <c r="B40" s="73" t="s">
        <v>376</v>
      </c>
      <c r="C40" s="74">
        <v>130442800</v>
      </c>
      <c r="D40" s="74">
        <f>D39</f>
        <v>7200000</v>
      </c>
      <c r="E40" s="74">
        <f>E39</f>
        <v>7200000</v>
      </c>
      <c r="F40" s="74">
        <f>F39</f>
        <v>7200000</v>
      </c>
      <c r="G40" s="74">
        <f t="shared" si="8"/>
        <v>21600000</v>
      </c>
      <c r="H40" s="74">
        <f>H39</f>
        <v>7200000</v>
      </c>
      <c r="I40" s="74">
        <f>I39</f>
        <v>7200000</v>
      </c>
      <c r="J40" s="74">
        <f>J39</f>
        <v>7200000</v>
      </c>
      <c r="K40" s="74">
        <f t="shared" si="19"/>
        <v>21600000</v>
      </c>
      <c r="L40" s="74">
        <f>L39</f>
        <v>7195000</v>
      </c>
      <c r="M40" s="74">
        <f>M39</f>
        <v>7195000</v>
      </c>
      <c r="N40" s="74">
        <f>N39</f>
        <v>25366400</v>
      </c>
      <c r="O40" s="74">
        <f t="shared" si="21"/>
        <v>39756400</v>
      </c>
      <c r="P40" s="74">
        <f>P39</f>
        <v>7195000</v>
      </c>
      <c r="Q40" s="74">
        <f>Q39</f>
        <v>7195000</v>
      </c>
      <c r="R40" s="74">
        <v>6073900</v>
      </c>
      <c r="S40" s="74">
        <f>R40+Q40+P40</f>
        <v>20463900</v>
      </c>
      <c r="T40" s="74">
        <f t="shared" si="12"/>
        <v>103420300</v>
      </c>
      <c r="U40" s="74">
        <v>51302800</v>
      </c>
      <c r="V40" s="74">
        <v>51302800</v>
      </c>
      <c r="W40" s="74">
        <v>51302800</v>
      </c>
      <c r="X40" s="75">
        <f t="shared" si="23"/>
        <v>0.3932972919931188</v>
      </c>
      <c r="Y40" s="75">
        <f t="shared" si="20"/>
        <v>1</v>
      </c>
      <c r="Z40" s="75">
        <f t="shared" si="13"/>
        <v>1</v>
      </c>
      <c r="AA40" s="66">
        <f t="shared" si="6"/>
        <v>0</v>
      </c>
      <c r="AB40" s="66">
        <f t="shared" si="7"/>
        <v>0</v>
      </c>
    </row>
    <row r="41" spans="1:28" ht="25.5" customHeight="1" x14ac:dyDescent="0.25">
      <c r="A41" s="72" t="s">
        <v>377</v>
      </c>
      <c r="B41" s="73" t="s">
        <v>67</v>
      </c>
      <c r="C41" s="74">
        <v>10951424</v>
      </c>
      <c r="D41" s="74">
        <f t="shared" ref="D41:T41" si="25">D42</f>
        <v>0</v>
      </c>
      <c r="E41" s="74">
        <f t="shared" si="25"/>
        <v>660937.07999999996</v>
      </c>
      <c r="F41" s="74">
        <f t="shared" si="25"/>
        <v>2141556.81</v>
      </c>
      <c r="G41" s="74">
        <f t="shared" si="25"/>
        <v>2802493.89</v>
      </c>
      <c r="H41" s="74">
        <f t="shared" si="25"/>
        <v>0</v>
      </c>
      <c r="I41" s="74">
        <f t="shared" si="25"/>
        <v>0</v>
      </c>
      <c r="J41" s="74">
        <f t="shared" si="25"/>
        <v>0</v>
      </c>
      <c r="K41" s="74">
        <f t="shared" si="25"/>
        <v>0</v>
      </c>
      <c r="L41" s="74">
        <f t="shared" si="25"/>
        <v>0</v>
      </c>
      <c r="M41" s="74">
        <f t="shared" si="25"/>
        <v>0</v>
      </c>
      <c r="N41" s="74">
        <f t="shared" si="25"/>
        <v>182122999.97</v>
      </c>
      <c r="O41" s="74">
        <f t="shared" si="25"/>
        <v>182122999.97</v>
      </c>
      <c r="P41" s="74">
        <f t="shared" si="25"/>
        <v>0</v>
      </c>
      <c r="Q41" s="74">
        <f t="shared" si="25"/>
        <v>0</v>
      </c>
      <c r="R41" s="74">
        <f t="shared" si="25"/>
        <v>0</v>
      </c>
      <c r="S41" s="74">
        <f t="shared" si="25"/>
        <v>0</v>
      </c>
      <c r="T41" s="74">
        <f t="shared" si="25"/>
        <v>184925493.85999998</v>
      </c>
      <c r="U41" s="74">
        <v>163167951.19</v>
      </c>
      <c r="V41" s="74">
        <v>165093380.72</v>
      </c>
      <c r="W41" s="74">
        <v>164978740.90000001</v>
      </c>
      <c r="X41" s="75">
        <f t="shared" si="23"/>
        <v>15.064592595446948</v>
      </c>
      <c r="Y41" s="75">
        <f t="shared" si="20"/>
        <v>1.0110977045234297</v>
      </c>
      <c r="Z41" s="75">
        <f t="shared" si="13"/>
        <v>0.99930560619995767</v>
      </c>
      <c r="AA41" s="66">
        <f t="shared" si="6"/>
        <v>1925429.5300000012</v>
      </c>
      <c r="AB41" s="66">
        <f t="shared" si="7"/>
        <v>1810789.7100000083</v>
      </c>
    </row>
    <row r="42" spans="1:28" ht="33.75" customHeight="1" x14ac:dyDescent="0.25">
      <c r="A42" s="85" t="s">
        <v>378</v>
      </c>
      <c r="B42" s="86" t="s">
        <v>379</v>
      </c>
      <c r="C42" s="74">
        <v>10951424</v>
      </c>
      <c r="D42" s="74">
        <v>0</v>
      </c>
      <c r="E42" s="74">
        <f>613002.94+47934.14</f>
        <v>660937.07999999996</v>
      </c>
      <c r="F42" s="74">
        <f>7809.81+2133747</f>
        <v>2141556.81</v>
      </c>
      <c r="G42" s="74">
        <f>E42+D42+F42</f>
        <v>2802493.89</v>
      </c>
      <c r="H42" s="74">
        <v>0</v>
      </c>
      <c r="I42" s="74">
        <v>0</v>
      </c>
      <c r="J42" s="74">
        <v>0</v>
      </c>
      <c r="K42" s="74">
        <f>J42+I42+H42</f>
        <v>0</v>
      </c>
      <c r="L42" s="74">
        <v>0</v>
      </c>
      <c r="M42" s="74">
        <v>0</v>
      </c>
      <c r="N42" s="74">
        <v>182122999.97</v>
      </c>
      <c r="O42" s="74">
        <f>N42+M42+L42</f>
        <v>182122999.97</v>
      </c>
      <c r="P42" s="74">
        <v>0</v>
      </c>
      <c r="Q42" s="74">
        <v>0</v>
      </c>
      <c r="R42" s="74">
        <v>0</v>
      </c>
      <c r="S42" s="74">
        <f>R42+Q42+P42</f>
        <v>0</v>
      </c>
      <c r="T42" s="74">
        <f>S42+O42+K42+G42</f>
        <v>184925493.85999998</v>
      </c>
      <c r="U42" s="74">
        <v>163167951.19</v>
      </c>
      <c r="V42" s="74">
        <v>165093380.72</v>
      </c>
      <c r="W42" s="74">
        <v>164978740.90000001</v>
      </c>
      <c r="X42" s="75">
        <f t="shared" si="23"/>
        <v>15.064592595446948</v>
      </c>
      <c r="Y42" s="75">
        <f t="shared" si="20"/>
        <v>1.0110977045234297</v>
      </c>
      <c r="Z42" s="75">
        <f t="shared" si="13"/>
        <v>0.99930560619995767</v>
      </c>
      <c r="AA42" s="66">
        <f t="shared" si="6"/>
        <v>1925429.5300000012</v>
      </c>
      <c r="AB42" s="66">
        <f t="shared" si="7"/>
        <v>1810789.7100000083</v>
      </c>
    </row>
    <row r="43" spans="1:28" ht="23.25" customHeight="1" x14ac:dyDescent="0.25">
      <c r="A43" s="72" t="s">
        <v>380</v>
      </c>
      <c r="B43" s="87" t="s">
        <v>381</v>
      </c>
      <c r="C43" s="74">
        <v>0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153">
        <v>13695</v>
      </c>
      <c r="V43" s="74">
        <v>13695</v>
      </c>
      <c r="W43" s="74">
        <v>13695</v>
      </c>
      <c r="X43" s="75">
        <v>0</v>
      </c>
      <c r="Y43" s="75">
        <f t="shared" si="20"/>
        <v>1</v>
      </c>
      <c r="Z43" s="75">
        <f t="shared" si="13"/>
        <v>1</v>
      </c>
      <c r="AA43" s="66">
        <f t="shared" si="6"/>
        <v>0</v>
      </c>
      <c r="AB43" s="66">
        <f t="shared" si="7"/>
        <v>0</v>
      </c>
    </row>
    <row r="44" spans="1:28" ht="30.75" customHeight="1" x14ac:dyDescent="0.25">
      <c r="A44" s="72" t="s">
        <v>453</v>
      </c>
      <c r="B44" s="86" t="s">
        <v>383</v>
      </c>
      <c r="C44" s="74">
        <v>0</v>
      </c>
      <c r="D44" s="74">
        <v>0</v>
      </c>
      <c r="E44" s="74">
        <v>0</v>
      </c>
      <c r="F44" s="74">
        <v>0</v>
      </c>
      <c r="G44" s="74">
        <f>E44+D44+F44</f>
        <v>0</v>
      </c>
      <c r="H44" s="74">
        <v>0</v>
      </c>
      <c r="I44" s="74">
        <v>0</v>
      </c>
      <c r="J44" s="74">
        <v>0</v>
      </c>
      <c r="K44" s="74">
        <f>J44+I44+H44</f>
        <v>0</v>
      </c>
      <c r="L44" s="74">
        <v>0</v>
      </c>
      <c r="M44" s="74">
        <v>0</v>
      </c>
      <c r="N44" s="74">
        <v>15722265.91</v>
      </c>
      <c r="O44" s="74">
        <f>N44+M44+L44</f>
        <v>15722265.91</v>
      </c>
      <c r="P44" s="74">
        <v>0</v>
      </c>
      <c r="Q44" s="74">
        <v>0</v>
      </c>
      <c r="R44" s="74">
        <v>0</v>
      </c>
      <c r="S44" s="74">
        <f>R44+Q44+P44</f>
        <v>0</v>
      </c>
      <c r="T44" s="74">
        <f>S44+O44+K44+G44</f>
        <v>15722265.91</v>
      </c>
      <c r="U44" s="154">
        <v>1000</v>
      </c>
      <c r="V44" s="74">
        <v>1000</v>
      </c>
      <c r="W44" s="74">
        <v>1000</v>
      </c>
      <c r="X44" s="75">
        <v>0</v>
      </c>
      <c r="Y44" s="75">
        <f t="shared" si="20"/>
        <v>1</v>
      </c>
      <c r="Z44" s="75">
        <v>0</v>
      </c>
      <c r="AA44" s="66">
        <f t="shared" si="6"/>
        <v>0</v>
      </c>
      <c r="AB44" s="66">
        <f t="shared" si="7"/>
        <v>0</v>
      </c>
    </row>
    <row r="45" spans="1:28" s="160" customFormat="1" ht="19.5" thickBot="1" x14ac:dyDescent="0.35">
      <c r="A45" s="156"/>
      <c r="B45" s="156" t="s">
        <v>384</v>
      </c>
      <c r="C45" s="157">
        <f>C37+C5</f>
        <v>257947024</v>
      </c>
      <c r="D45" s="158" t="e">
        <f>D5+D37</f>
        <v>#REF!</v>
      </c>
      <c r="E45" s="158" t="e">
        <f>E5+E37</f>
        <v>#REF!</v>
      </c>
      <c r="F45" s="158" t="e">
        <f>F5+F37</f>
        <v>#REF!</v>
      </c>
      <c r="G45" s="157" t="e">
        <f>E45+D45+F45</f>
        <v>#REF!</v>
      </c>
      <c r="H45" s="158" t="e">
        <f>H5+H37</f>
        <v>#REF!</v>
      </c>
      <c r="I45" s="158" t="e">
        <f>I5+I37</f>
        <v>#REF!</v>
      </c>
      <c r="J45" s="158" t="e">
        <f>J5+J37</f>
        <v>#REF!</v>
      </c>
      <c r="K45" s="157" t="e">
        <f>J45+I45+H45</f>
        <v>#REF!</v>
      </c>
      <c r="L45" s="158" t="e">
        <f>L5+L37</f>
        <v>#REF!</v>
      </c>
      <c r="M45" s="158" t="e">
        <f>M5+M37</f>
        <v>#REF!</v>
      </c>
      <c r="N45" s="158" t="e">
        <f>N5+N37</f>
        <v>#REF!</v>
      </c>
      <c r="O45" s="157" t="e">
        <f>N45+M45+L45</f>
        <v>#REF!</v>
      </c>
      <c r="P45" s="158" t="e">
        <f>P5+P37</f>
        <v>#REF!</v>
      </c>
      <c r="Q45" s="158" t="e">
        <f>Q5+Q37</f>
        <v>#REF!</v>
      </c>
      <c r="R45" s="158" t="e">
        <f>R5+R37</f>
        <v>#REF!</v>
      </c>
      <c r="S45" s="157" t="e">
        <f>R45+Q45+P45</f>
        <v>#REF!</v>
      </c>
      <c r="T45" s="157" t="e">
        <f>T5+T37</f>
        <v>#REF!</v>
      </c>
      <c r="U45" s="157">
        <f>U5+U37</f>
        <v>335626689.5</v>
      </c>
      <c r="V45" s="157">
        <f>V5+V37</f>
        <v>337552119.02999997</v>
      </c>
      <c r="W45" s="157">
        <f>W37+W5</f>
        <v>350218702.46999997</v>
      </c>
      <c r="X45" s="159">
        <f>W45/C45</f>
        <v>1.3577156155521297</v>
      </c>
      <c r="Y45" s="157">
        <f>Y5+Y37</f>
        <v>11.026552676576745</v>
      </c>
      <c r="Z45" s="159">
        <f t="shared" si="13"/>
        <v>1.0375248227633678</v>
      </c>
      <c r="AA45" s="157">
        <f>AA37+AA5</f>
        <v>1925429.5300000012</v>
      </c>
      <c r="AB45" s="157">
        <f>AB37+AB5</f>
        <v>1810789.7100000083</v>
      </c>
    </row>
  </sheetData>
  <mergeCells count="10">
    <mergeCell ref="A1:Z1"/>
    <mergeCell ref="A2:Z2"/>
    <mergeCell ref="A3:A4"/>
    <mergeCell ref="B3:B4"/>
    <mergeCell ref="C3:C4"/>
    <mergeCell ref="D3:R3"/>
    <mergeCell ref="T3:T4"/>
    <mergeCell ref="U3:U4"/>
    <mergeCell ref="V3:V4"/>
    <mergeCell ref="W3: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 8</vt:lpstr>
      <vt:lpstr>для проверки</vt:lpstr>
      <vt:lpstr>прил 8</vt:lpstr>
      <vt:lpstr>прил 9</vt:lpstr>
      <vt:lpstr>Лист1</vt:lpstr>
      <vt:lpstr>Лист2</vt:lpstr>
      <vt:lpstr>'пр 8'!Область_печати</vt:lpstr>
      <vt:lpstr>'прил 8'!Область_печати</vt:lpstr>
      <vt:lpstr>'прил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2016-04-15T07:22:48Z</cp:lastPrinted>
  <dcterms:created xsi:type="dcterms:W3CDTF">2006-09-28T05:33:49Z</dcterms:created>
  <dcterms:modified xsi:type="dcterms:W3CDTF">2022-06-16T05:41:17Z</dcterms:modified>
</cp:coreProperties>
</file>