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345"/>
  </bookViews>
  <sheets>
    <sheet name="пр.1" sheetId="8" r:id="rId1"/>
    <sheet name="01.01.2021" sheetId="16" state="hidden" r:id="rId2"/>
  </sheets>
  <definedNames>
    <definedName name="_Otchet_Period_Source__AT_ObjectName">пр.1!#REF!</definedName>
    <definedName name="_PBuh_">#REF!</definedName>
    <definedName name="_PBuhN_">#REF!</definedName>
    <definedName name="_Period_">пр.1!#REF!</definedName>
    <definedName name="_PRuk_">#REF!</definedName>
    <definedName name="_PRukN_">#REF!</definedName>
    <definedName name="_RDate_">пр.1!$C$9</definedName>
    <definedName name="_СпрОКАТО_">пр.1!#REF!</definedName>
    <definedName name="_СпрОКПО_">пр.1!#REF!</definedName>
    <definedName name="total2">#REF!</definedName>
    <definedName name="_xlnm.Print_Area" localSheetId="1">'01.01.2021'!$A$1:$N$88</definedName>
  </definedNames>
  <calcPr calcId="144525"/>
</workbook>
</file>

<file path=xl/calcChain.xml><?xml version="1.0" encoding="utf-8"?>
<calcChain xmlns="http://schemas.openxmlformats.org/spreadsheetml/2006/main">
  <c r="B37" i="8" l="1"/>
  <c r="B38" i="8"/>
  <c r="C33" i="8" l="1"/>
  <c r="B33" i="8"/>
  <c r="D57" i="8"/>
  <c r="B19" i="8"/>
  <c r="B17" i="8"/>
  <c r="N86" i="16"/>
  <c r="L85" i="16"/>
  <c r="N85" i="16" s="1"/>
  <c r="P85" i="16" s="1"/>
  <c r="K85" i="16"/>
  <c r="J85" i="16"/>
  <c r="N84" i="16"/>
  <c r="M83" i="16"/>
  <c r="N83" i="16" s="1"/>
  <c r="L83" i="16"/>
  <c r="K83" i="16"/>
  <c r="J83" i="16"/>
  <c r="I83" i="16"/>
  <c r="N82" i="16"/>
  <c r="N81" i="16"/>
  <c r="M80" i="16"/>
  <c r="N80" i="16" s="1"/>
  <c r="L80" i="16"/>
  <c r="K80" i="16"/>
  <c r="J80" i="16"/>
  <c r="I80" i="16"/>
  <c r="H80" i="16"/>
  <c r="G80" i="16"/>
  <c r="F80" i="16"/>
  <c r="D80" i="16"/>
  <c r="C80" i="16"/>
  <c r="N79" i="16"/>
  <c r="N78" i="16"/>
  <c r="N77" i="16" s="1"/>
  <c r="M77" i="16"/>
  <c r="L77" i="16"/>
  <c r="L71" i="16" s="1"/>
  <c r="K77" i="16"/>
  <c r="J77" i="16"/>
  <c r="I77" i="16"/>
  <c r="H77" i="16"/>
  <c r="H71" i="16" s="1"/>
  <c r="G77" i="16"/>
  <c r="G71" i="16" s="1"/>
  <c r="F77" i="16"/>
  <c r="D77" i="16"/>
  <c r="C77" i="16"/>
  <c r="N76" i="16"/>
  <c r="M75" i="16"/>
  <c r="N75" i="16" s="1"/>
  <c r="I75" i="16"/>
  <c r="M74" i="16"/>
  <c r="N74" i="16" s="1"/>
  <c r="I74" i="16"/>
  <c r="M73" i="16"/>
  <c r="M72" i="16" s="1"/>
  <c r="M71" i="16" s="1"/>
  <c r="L72" i="16"/>
  <c r="K72" i="16"/>
  <c r="K71" i="16" s="1"/>
  <c r="J72" i="16"/>
  <c r="J71" i="16" s="1"/>
  <c r="I72" i="16"/>
  <c r="I71" i="16" s="1"/>
  <c r="H72" i="16"/>
  <c r="F72" i="16"/>
  <c r="F71" i="16" s="1"/>
  <c r="D72" i="16"/>
  <c r="C72" i="16"/>
  <c r="C71" i="16" s="1"/>
  <c r="C51" i="16" s="1"/>
  <c r="C48" i="16" s="1"/>
  <c r="D71" i="16"/>
  <c r="N70" i="16"/>
  <c r="P70" i="16" s="1"/>
  <c r="N69" i="16"/>
  <c r="K69" i="16"/>
  <c r="N68" i="16"/>
  <c r="K68" i="16"/>
  <c r="N67" i="16"/>
  <c r="M67" i="16"/>
  <c r="M63" i="16" s="1"/>
  <c r="L67" i="16"/>
  <c r="J67" i="16"/>
  <c r="J63" i="16" s="1"/>
  <c r="I67" i="16"/>
  <c r="H67" i="16"/>
  <c r="G67" i="16"/>
  <c r="F67" i="16"/>
  <c r="F63" i="16" s="1"/>
  <c r="D67" i="16"/>
  <c r="D63" i="16" s="1"/>
  <c r="N66" i="16"/>
  <c r="N65" i="16"/>
  <c r="N64" i="16" s="1"/>
  <c r="M64" i="16"/>
  <c r="L64" i="16"/>
  <c r="K64" i="16"/>
  <c r="J64" i="16"/>
  <c r="I64" i="16"/>
  <c r="H64" i="16"/>
  <c r="F64" i="16"/>
  <c r="C64" i="16"/>
  <c r="L63" i="16"/>
  <c r="I63" i="16"/>
  <c r="H63" i="16"/>
  <c r="G63" i="16"/>
  <c r="C63" i="16"/>
  <c r="P61" i="16"/>
  <c r="N61" i="16"/>
  <c r="N60" i="16"/>
  <c r="P60" i="16" s="1"/>
  <c r="K58" i="16"/>
  <c r="M57" i="16"/>
  <c r="L57" i="16"/>
  <c r="K57" i="16"/>
  <c r="J57" i="16"/>
  <c r="I57" i="16"/>
  <c r="M56" i="16"/>
  <c r="L56" i="16"/>
  <c r="K56" i="16"/>
  <c r="J56" i="16"/>
  <c r="I56" i="16"/>
  <c r="L55" i="16"/>
  <c r="K55" i="16"/>
  <c r="H55" i="16"/>
  <c r="G55" i="16"/>
  <c r="F55" i="16"/>
  <c r="D55" i="16"/>
  <c r="C55" i="16"/>
  <c r="N54" i="16"/>
  <c r="L53" i="16"/>
  <c r="N53" i="16" s="1"/>
  <c r="J53" i="16"/>
  <c r="J52" i="16" s="1"/>
  <c r="M52" i="16"/>
  <c r="N52" i="16" s="1"/>
  <c r="L52" i="16"/>
  <c r="K52" i="16"/>
  <c r="I52" i="16"/>
  <c r="H52" i="16"/>
  <c r="G52" i="16"/>
  <c r="F52" i="16"/>
  <c r="D52" i="16"/>
  <c r="C52" i="16"/>
  <c r="E51" i="16"/>
  <c r="E48" i="16" s="1"/>
  <c r="M50" i="16"/>
  <c r="L50" i="16"/>
  <c r="K50" i="16"/>
  <c r="J50" i="16"/>
  <c r="I50" i="16"/>
  <c r="C50" i="16"/>
  <c r="L49" i="16"/>
  <c r="N49" i="16" s="1"/>
  <c r="K49" i="16"/>
  <c r="J49" i="16"/>
  <c r="I49" i="16"/>
  <c r="N47" i="16"/>
  <c r="N46" i="16"/>
  <c r="M45" i="16"/>
  <c r="N45" i="16" s="1"/>
  <c r="N44" i="16"/>
  <c r="N43" i="16"/>
  <c r="N42" i="16"/>
  <c r="N41" i="16"/>
  <c r="N40" i="16"/>
  <c r="N39" i="16"/>
  <c r="N38" i="16"/>
  <c r="N37" i="16"/>
  <c r="N36" i="16"/>
  <c r="N35" i="16"/>
  <c r="N34" i="16"/>
  <c r="N33" i="16"/>
  <c r="N32" i="16"/>
  <c r="N31" i="16"/>
  <c r="N30" i="16"/>
  <c r="N29" i="16"/>
  <c r="N28" i="16"/>
  <c r="N27" i="16"/>
  <c r="M26" i="16"/>
  <c r="L26" i="16"/>
  <c r="N26" i="16" s="1"/>
  <c r="J26" i="16"/>
  <c r="I26" i="16"/>
  <c r="H26" i="16"/>
  <c r="G26" i="16"/>
  <c r="F26" i="16"/>
  <c r="E26" i="16"/>
  <c r="D26" i="16"/>
  <c r="C26" i="16"/>
  <c r="N25" i="16"/>
  <c r="N24" i="16"/>
  <c r="N23" i="16"/>
  <c r="M22" i="16"/>
  <c r="N22" i="16" s="1"/>
  <c r="L22" i="16"/>
  <c r="K22" i="16"/>
  <c r="J22" i="16"/>
  <c r="I22" i="16"/>
  <c r="H22" i="16"/>
  <c r="G22" i="16"/>
  <c r="F22" i="16"/>
  <c r="E22" i="16"/>
  <c r="D22" i="16"/>
  <c r="C22" i="16"/>
  <c r="N21" i="16"/>
  <c r="N20" i="16"/>
  <c r="N19" i="16"/>
  <c r="N18" i="16"/>
  <c r="M17" i="16"/>
  <c r="N17" i="16" s="1"/>
  <c r="L17" i="16"/>
  <c r="K17" i="16"/>
  <c r="J17" i="16"/>
  <c r="I17" i="16"/>
  <c r="H17" i="16"/>
  <c r="G17" i="16"/>
  <c r="F17" i="16"/>
  <c r="E17" i="16"/>
  <c r="E5" i="16" s="1"/>
  <c r="E87" i="16" s="1"/>
  <c r="D17" i="16"/>
  <c r="C17" i="16"/>
  <c r="N16" i="16"/>
  <c r="N15" i="16"/>
  <c r="M14" i="16"/>
  <c r="L14" i="16"/>
  <c r="N14" i="16" s="1"/>
  <c r="K14" i="16"/>
  <c r="K9" i="16" s="1"/>
  <c r="K5" i="16" s="1"/>
  <c r="J14" i="16"/>
  <c r="I14" i="16"/>
  <c r="H14" i="16"/>
  <c r="G14" i="16"/>
  <c r="F14" i="16"/>
  <c r="E14" i="16"/>
  <c r="D14" i="16"/>
  <c r="C14" i="16"/>
  <c r="N13" i="16"/>
  <c r="N12" i="16"/>
  <c r="M11" i="16"/>
  <c r="M9" i="16" s="1"/>
  <c r="L11" i="16"/>
  <c r="K11" i="16"/>
  <c r="J11" i="16"/>
  <c r="I11" i="16"/>
  <c r="I9" i="16" s="1"/>
  <c r="H11" i="16"/>
  <c r="G11" i="16"/>
  <c r="F11" i="16"/>
  <c r="E11" i="16"/>
  <c r="D11" i="16"/>
  <c r="C11" i="16"/>
  <c r="N10" i="16"/>
  <c r="L9" i="16"/>
  <c r="L5" i="16" s="1"/>
  <c r="H9" i="16"/>
  <c r="H5" i="16" s="1"/>
  <c r="G9" i="16"/>
  <c r="G5" i="16" s="1"/>
  <c r="F9" i="16"/>
  <c r="F5" i="16" s="1"/>
  <c r="E9" i="16"/>
  <c r="D9" i="16"/>
  <c r="C9" i="16"/>
  <c r="N8" i="16"/>
  <c r="N7" i="16"/>
  <c r="N6" i="16"/>
  <c r="O5" i="16"/>
  <c r="D5" i="16"/>
  <c r="C5" i="16"/>
  <c r="G87" i="16" l="1"/>
  <c r="C87" i="16"/>
  <c r="D51" i="16"/>
  <c r="D48" i="16" s="1"/>
  <c r="N71" i="16"/>
  <c r="D87" i="16"/>
  <c r="P9" i="16"/>
  <c r="I5" i="16"/>
  <c r="L51" i="16"/>
  <c r="L48" i="16" s="1"/>
  <c r="L87" i="16" s="1"/>
  <c r="F51" i="16"/>
  <c r="F48" i="16" s="1"/>
  <c r="F87" i="16" s="1"/>
  <c r="J9" i="16"/>
  <c r="J5" i="16" s="1"/>
  <c r="N11" i="16"/>
  <c r="I55" i="16"/>
  <c r="I51" i="16" s="1"/>
  <c r="I48" i="16" s="1"/>
  <c r="M55" i="16"/>
  <c r="N50" i="16"/>
  <c r="H51" i="16"/>
  <c r="H48" i="16" s="1"/>
  <c r="H87" i="16" s="1"/>
  <c r="J55" i="16"/>
  <c r="J51" i="16" s="1"/>
  <c r="J48" i="16" s="1"/>
  <c r="N56" i="16"/>
  <c r="N57" i="16"/>
  <c r="N63" i="16"/>
  <c r="K67" i="16"/>
  <c r="K51" i="16" s="1"/>
  <c r="K48" i="16" s="1"/>
  <c r="K87" i="16" s="1"/>
  <c r="G51" i="16"/>
  <c r="G48" i="16" s="1"/>
  <c r="N55" i="16"/>
  <c r="M51" i="16"/>
  <c r="M5" i="16"/>
  <c r="N9" i="16"/>
  <c r="P8" i="16"/>
  <c r="K63" i="16"/>
  <c r="P65" i="16"/>
  <c r="N73" i="16"/>
  <c r="N72" i="16" s="1"/>
  <c r="J87" i="16" l="1"/>
  <c r="I87" i="16"/>
  <c r="N5" i="16"/>
  <c r="N51" i="16"/>
  <c r="P51" i="16"/>
  <c r="M48" i="16"/>
  <c r="M87" i="16" s="1"/>
  <c r="N87" i="16" s="1"/>
  <c r="P48" i="16" l="1"/>
  <c r="N48" i="16"/>
</calcChain>
</file>

<file path=xl/sharedStrings.xml><?xml version="1.0" encoding="utf-8"?>
<sst xmlns="http://schemas.openxmlformats.org/spreadsheetml/2006/main" count="254" uniqueCount="220">
  <si>
    <t>Налог на доходы физических лиц</t>
  </si>
  <si>
    <t>Налог на имущество физических лиц</t>
  </si>
  <si>
    <t>Земельный налог</t>
  </si>
  <si>
    <t>ШТРАФЫ, САНКЦИИ, ВОЗМЕЩЕНИЕ УЩЕРБА</t>
  </si>
  <si>
    <t>БЕЗВОЗМЕЗДНЫЕ ПОСТУПЛЕНИЯ</t>
  </si>
  <si>
    <t>Приложение 1</t>
  </si>
  <si>
    <t>Код бюджетной классификации</t>
  </si>
  <si>
    <t>Доходы бюджета городского поселения Советский</t>
  </si>
  <si>
    <t>городского поселения Советский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</si>
  <si>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</si>
  <si>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безвозмездные поступления в бюджеты поселений</t>
  </si>
  <si>
    <t>рублей</t>
  </si>
  <si>
    <t>Вед.</t>
  </si>
  <si>
    <t xml:space="preserve">Код </t>
  </si>
  <si>
    <t xml:space="preserve">Наименование кода администратора поступлений в бюджет, группы, подгруппы, статьи, подстатьи, элемента, программы  (подпрограммы), кода экономической классификации доходов   </t>
  </si>
  <si>
    <t>650</t>
  </si>
  <si>
    <t>АДМИНИСТРАЦИЯ ГОРОДСКОГО ПОСЕЛЕНИЯ СОВЕТСКИЙ</t>
  </si>
  <si>
    <t>182</t>
  </si>
  <si>
    <t>УПРАВЛЕНИЕ ФЕДЕРАЛЬНОЙ НАЛОГОВОЙ СЛУЖБЫ                                                                                                                по Ханты-Мансийскому автономному округу-Югре</t>
  </si>
  <si>
    <t>1 01 02000 01 0000 110</t>
  </si>
  <si>
    <t>1 05 03000 01 0000 110</t>
  </si>
  <si>
    <t xml:space="preserve">Единый сельскохозяйственный налог </t>
  </si>
  <si>
    <t>ИТОГО: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</si>
  <si>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</si>
  <si>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</t>
  </si>
  <si>
    <t>100</t>
  </si>
  <si>
    <t>600</t>
  </si>
  <si>
    <t>1 11 05013 13 0000 120</t>
  </si>
  <si>
    <t>1 11 09045 13 0000 120</t>
  </si>
  <si>
    <t>1 14 06013 13 0000 430</t>
  </si>
  <si>
    <t>1 14 02053 13 0000 410</t>
  </si>
  <si>
    <t>1 13 02995 13 0000 130</t>
  </si>
  <si>
    <t>1 17 01050 13 0000 180</t>
  </si>
  <si>
    <t>2 07 05030 13 0000 180</t>
  </si>
  <si>
    <t>2 19 05000 13 0000 151</t>
  </si>
  <si>
    <t>1 06 01000 13 0000 110</t>
  </si>
  <si>
    <t>1 06 06000 13 0000 110</t>
  </si>
  <si>
    <t>НАЦИОНАЛЬНАЯ БЕЗОПАСНОСТЬ И ПРАВООХРАНИТЕЛЬНАЯ ДЕЯТЕЛЬНОСТЬ</t>
  </si>
  <si>
    <t>НАЦИОНАЛЬНАЯ ЭКОНОМИКА</t>
  </si>
  <si>
    <t>ФИЗИЧЕСКАЯ КУЛЬТУРА И СПОРТ</t>
  </si>
  <si>
    <t>1 03 02000 01 0000 110</t>
  </si>
  <si>
    <t>2 02 30024 13 0000 151</t>
  </si>
  <si>
    <t>2 02 04999 13 0000 151</t>
  </si>
  <si>
    <t>Акцизы по подакцизным товарам (продукции) производимым на территории РФ</t>
  </si>
  <si>
    <t>ОХРАНА ОКРУЖАЮЩЕЙ СРЕДЫ</t>
  </si>
  <si>
    <t>Доходы от продажи квартир, находящихся в собственности городских поселений</t>
  </si>
  <si>
    <t>1 14 01050 13 0000 410</t>
  </si>
  <si>
    <t>2 02 15001 13 0000 151</t>
  </si>
  <si>
    <t>ФЕДЕРАЛЬНОЕ КАЗНАЧЕЙСТВО</t>
  </si>
  <si>
    <t>Доходы от реализации  иного имущества, находящегося в собственности  поселений</t>
  </si>
  <si>
    <t>Анализ исполнения доходной части бюджета г.п. Советский по состоянию на 01.01.2021</t>
  </si>
  <si>
    <t>план  по решению от 18.12.2019 № 247-IV</t>
  </si>
  <si>
    <t xml:space="preserve">план по решению от  
№  </t>
  </si>
  <si>
    <t>01.01.18-04.07.2018
(справочно)</t>
  </si>
  <si>
    <t>факт на 01.11.2019</t>
  </si>
  <si>
    <t xml:space="preserve">план по 
решению от  
№  </t>
  </si>
  <si>
    <t>план  с изменениями 
(решение от 03.06.2020 № 277-IV)</t>
  </si>
  <si>
    <t>план  с изменениями 
(решение от 05.11.2020 № 4-V)</t>
  </si>
  <si>
    <t>план  с изменениями 
(решение от 24.12.2020 № 26-V)</t>
  </si>
  <si>
    <t>план  с изменениями 
ф. 117</t>
  </si>
  <si>
    <t xml:space="preserve">факт с начала года </t>
  </si>
  <si>
    <t>исполнение</t>
  </si>
  <si>
    <t>перевыполнение</t>
  </si>
  <si>
    <t>1 00 00000 00 0000 000</t>
  </si>
  <si>
    <t>ДОХОДЫ (налоговые и не налоговые)</t>
  </si>
  <si>
    <t>1 03 00000 00 0000 110</t>
  </si>
  <si>
    <t xml:space="preserve">Акцизы </t>
  </si>
  <si>
    <t>1 05 00000 00 0000 000</t>
  </si>
  <si>
    <t>Налоги на совокупный доход</t>
  </si>
  <si>
    <t>1 06 00000 00 0000 000</t>
  </si>
  <si>
    <t>Налоги на имущество</t>
  </si>
  <si>
    <t>1 06 01000 00 0000 110</t>
  </si>
  <si>
    <t>Транспортный налог</t>
  </si>
  <si>
    <t>1 06 04011 13 0000 110</t>
  </si>
  <si>
    <t>Транспортный налог с организаций</t>
  </si>
  <si>
    <t>1 06 04012 13 0000 110</t>
  </si>
  <si>
    <t>Транспортный налог с физических лиц</t>
  </si>
  <si>
    <t>1 06 06000 00 0000 110</t>
  </si>
  <si>
    <t>1 06 06033 13 0000 110</t>
  </si>
  <si>
    <t xml:space="preserve">Земельный налог, взимаемый с организации </t>
  </si>
  <si>
    <t>1 06 06043 13 0000 110</t>
  </si>
  <si>
    <t>Земельный налог, взимаемый с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</si>
  <si>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</si>
  <si>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</si>
  <si>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планы за земельные участки, государственная собственность на которые не разганичена</t>
  </si>
  <si>
    <t>Прочие поступления от использования имущества, находящегося в собственности  поселений(за исключением имущества  муниципальных бюджетных учреждений</t>
  </si>
  <si>
    <t>1 13 02995 13 0000430</t>
  </si>
  <si>
    <t>Прочие поступления от компенсации затрат бюджетов поселений</t>
  </si>
  <si>
    <t>1 14 00000 00 0000 000</t>
  </si>
  <si>
    <t>Доходы от продажи материальных и нематериальных активов</t>
  </si>
  <si>
    <t xml:space="preserve"> 1 14 06013 13 0000 430</t>
  </si>
  <si>
    <t>11600000 00 0000 000</t>
  </si>
  <si>
    <t>1 16 01053 01 0000 140</t>
  </si>
  <si>
    <t>Адмштрафы, уст гл 5 КоАП
мирсуд</t>
  </si>
  <si>
    <t>1 16 01063 01 0000 140</t>
  </si>
  <si>
    <t>Адмштрафы, уст гл 6 КоАП
мирсуд</t>
  </si>
  <si>
    <t>1 16 01073 01 0000 140</t>
  </si>
  <si>
    <t>Адмштрафы, уст гл 7 КоАП
мирсуд</t>
  </si>
  <si>
    <t>1 16 01082 01 0000 140</t>
  </si>
  <si>
    <t>Адмштрафы, уст гл 8 КоАП
должн лицами</t>
  </si>
  <si>
    <t>1 16 01092 01 0000 140</t>
  </si>
  <si>
    <t>Адмштрафы, уст гл 9 КоАП
должн лицами</t>
  </si>
  <si>
    <t>1 16 01093 01 0000 140</t>
  </si>
  <si>
    <t>Адмштрафы, уст гл 9 КоАП
мирсуд</t>
  </si>
  <si>
    <t>1 16 01103 01 0000 140</t>
  </si>
  <si>
    <t>Адмштрафы, уст гл 10 КоАП
мирсуд</t>
  </si>
  <si>
    <t>1 16 01113 01 0000 140</t>
  </si>
  <si>
    <t>Адмштрафы, уст гл 11 КоАП
мирсуд</t>
  </si>
  <si>
    <t>1 16 01143 01 0000 140</t>
  </si>
  <si>
    <t>Адмштрафы, уст гл 14 КоАП
мирсуд</t>
  </si>
  <si>
    <t>1 16 01157 01 0000 140</t>
  </si>
  <si>
    <t>Адмштрафы, уст гл 15 КоАП должн лицами</t>
  </si>
  <si>
    <t>1 16 01173 01 0000 140</t>
  </si>
  <si>
    <t>Адмштрафы, уст гл 17 КоАП
мирсуд</t>
  </si>
  <si>
    <t>1 16 01192 01 0000 140</t>
  </si>
  <si>
    <t>Адмштрафы, уст гл 19 КоАП должн лицами</t>
  </si>
  <si>
    <t>1 16 01193 01 0000 140</t>
  </si>
  <si>
    <t>Адмштрафы, уст гл 19 КоАП мирсуд</t>
  </si>
  <si>
    <t>1 16 01203 01 0000 140</t>
  </si>
  <si>
    <t>Адмштрафы, уст гл 20 КоАП мирсуд</t>
  </si>
  <si>
    <t>1 16 02010 02 0000 140</t>
  </si>
  <si>
    <t>Адмштрафы, уст законами субъектов РФ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</si>
  <si>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</si>
  <si>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</si>
  <si>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1 16 10032 13 0000 140</t>
  </si>
  <si>
    <t>Прочее возмещение ущерба, причиненного муниципальному имуществу</t>
  </si>
  <si>
    <t>1 16 10123 01 0000 140</t>
  </si>
  <si>
    <t>Доходы от ден вз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</si>
  <si>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1 17 00000 00 0000 000</t>
  </si>
  <si>
    <t xml:space="preserve">ПРОЧИЕ НЕНАЛОГОВЫЕ ДОХОДЫ
</t>
  </si>
  <si>
    <t>Невыясненные  поступления</t>
  </si>
  <si>
    <t>1 17 05050 13 0000 180</t>
  </si>
  <si>
    <t>Прочие неналоговые доходы</t>
  </si>
  <si>
    <t>2 00 00000 00 0000 000</t>
  </si>
  <si>
    <t>Дотации бюджетам субъектов Российской Федерации и муниципальных образований</t>
  </si>
  <si>
    <t>2 02 30024 13 0000 150</t>
  </si>
  <si>
    <t>Субвенции</t>
  </si>
  <si>
    <t>2 02 49999 13 0000 151</t>
  </si>
  <si>
    <t>ИМБТ</t>
  </si>
  <si>
    <t>ПРОЧИЕ ЕМЕЖБЮДЖЕТНЫЕ ТРАНСФЕРТЫ ОБЩЕГО ХАРАКТЕРА</t>
  </si>
  <si>
    <t>на обеспечение сбалансированности</t>
  </si>
  <si>
    <t>на обеспечение социально-значимых расходов</t>
  </si>
  <si>
    <t>"дезинфекция подъездов"</t>
  </si>
  <si>
    <t>"обеззораживание открытых пространств"</t>
  </si>
  <si>
    <t>дезинфекция подъездов</t>
  </si>
  <si>
    <t>дезинфекция выборы</t>
  </si>
  <si>
    <t>Создание условия для деятельности народных дружин</t>
  </si>
  <si>
    <t>Мероприятия по профилактике правонарушений</t>
  </si>
  <si>
    <t>Муниципальная программа "Развитие транспортной системы в Советском районе"</t>
  </si>
  <si>
    <t>Иные межбюджетные трансферты( "для фиксации нарушения  правил д/движения  на аварийно опасных участках дороги</t>
  </si>
  <si>
    <t>капитальный ремонт и ремонт автомобильных дорог общего пользования местного значения</t>
  </si>
  <si>
    <t xml:space="preserve">Иные межбюджетные трансферты(  центр занятости ) </t>
  </si>
  <si>
    <t xml:space="preserve">Иные межбюджетные трансферты(  центр занятости ) ГЦУ </t>
  </si>
  <si>
    <t>Иные межбюджетные трансферты(  центр занятости ) ЦКиД</t>
  </si>
  <si>
    <t>Муниципальная программа "Обращение с отх и улучш сост окр среды"</t>
  </si>
  <si>
    <t>ЖКХ</t>
  </si>
  <si>
    <t xml:space="preserve">Муниципальная программа "Формирование комфортной  городской среды " </t>
  </si>
  <si>
    <t>МБ</t>
  </si>
  <si>
    <t>ОБ</t>
  </si>
  <si>
    <t>ФБ</t>
  </si>
  <si>
    <t>благоустройство территорий МО</t>
  </si>
  <si>
    <t xml:space="preserve">Муниципальная программа "Обращение с отходами и улучшение состояния окружающей среды " </t>
  </si>
  <si>
    <t>обустройство мест (площадок) накопления твердых коммунальных отходов</t>
  </si>
  <si>
    <t xml:space="preserve">программа обеспечение отходами  и улучшение  состояния  окруж. Среды) </t>
  </si>
  <si>
    <t>Субвенция
Организация деятельности по обращению с ТКО</t>
  </si>
  <si>
    <t xml:space="preserve">Межбюджетные трансферты (программа обеспечение отходами  и улучшение  состояния  окруж. среды) </t>
  </si>
  <si>
    <t>КУЛЬТУРА И КИНЕМАТОГРАФИЯ</t>
  </si>
  <si>
    <t>ЗДРАВООХРАНЕНИЕ</t>
  </si>
  <si>
    <t>2 19 60010 13 0000 150</t>
  </si>
  <si>
    <t>ВОЗВРАТ ОСТАТКОВ СУБСИДИЙ ПРОШЛЫХ ЛЕТ</t>
  </si>
  <si>
    <t>Итого</t>
  </si>
  <si>
    <t xml:space="preserve">исполнитель :  </t>
  </si>
  <si>
    <t>Гурчиани Н.Р.</t>
  </si>
  <si>
    <t>1 06 04000 02 0000 110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</si>
  <si>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</si>
  <si>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580</t>
  </si>
  <si>
    <t>Департамент внутренней политики Ханты-Мансийского автономного округа - Югры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</si>
  <si>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</si>
  <si>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</si>
  <si>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Департамент экономического развития Ханты-Мансийского автономного округа - Югры</t>
  </si>
  <si>
    <t>690</t>
  </si>
  <si>
    <t>Аппарат Губернатора Ханты-Мансийского автономного округа - ЮгрыСлужба контроля   Ханты-Мансийского  автономного  округа-Югры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</si>
  <si>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</si>
  <si>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</si>
  <si>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</si>
  <si>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</si>
  <si>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</si>
  <si>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</si>
  <si>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</si>
  <si>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1 16 01103 01 9000 140</t>
  </si>
  <si>
    <t>1 16 01113 01 0021 140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</si>
  <si>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</si>
  <si>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</si>
  <si>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</si>
  <si>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</si>
  <si>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</si>
  <si>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1 11 05035 13 0000 120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</si>
  <si>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</si>
  <si>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выполнение передаваемых полномочий  субъектов Российской Федерации</t>
  </si>
  <si>
    <t>Прочие межбюджетные трансферты, передаваемые бюджетам городских поселений</t>
  </si>
  <si>
    <t>Прочие доходы от компенсации затрат бюджетов городских поселений</t>
  </si>
  <si>
    <t>Прочие поступления от использования имущества, 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</si>
  <si>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городских поселений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</si>
  <si>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</si>
  <si>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660</t>
  </si>
  <si>
    <t>1 16 01072 01 0000 140</t>
  </si>
  <si>
    <t>Служба контроля Ханты-Мансийского автономного округа -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</si>
  <si>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</si>
  <si>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</si>
  <si>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1 09 04053 13 0000 110</t>
  </si>
  <si>
    <t>за  1 квартал 2022 год  по кодам классификации доходов бюджетов</t>
  </si>
  <si>
    <t>Исполнено за 1 квартал 2022 год</t>
  </si>
  <si>
    <t>1 16 10031 13 0000 140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</si>
  <si>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</si>
  <si>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</si>
  <si>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</si>
  <si>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</si>
  <si>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</si>
  <si>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к постановлению Администрации</t>
  </si>
  <si>
    <t>от «15» июня 2022 г. №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</si>
</sst>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 CE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6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49" fontId="3" fillId="3" borderId="6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" fontId="6" fillId="3" borderId="16" xfId="0" applyNumberFormat="1" applyFont="1" applyFill="1" applyBorder="1" applyAlignment="1">
      <alignment horizontal="right" vertical="center"/>
    </xf>
    <xf numFmtId="0" fontId="2" fillId="3" borderId="0" xfId="0" applyFont="1" applyFill="1"/>
    <xf numFmtId="0" fontId="3" fillId="3" borderId="0" xfId="0" applyFont="1" applyFill="1"/>
    <xf numFmtId="4" fontId="6" fillId="3" borderId="16" xfId="0" applyNumberFormat="1" applyFont="1" applyFill="1" applyBorder="1" applyAlignment="1">
      <alignment horizontal="right" vertical="center" wrapText="1"/>
    </xf>
    <xf numFmtId="4" fontId="6" fillId="3" borderId="16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49" fontId="3" fillId="3" borderId="11" xfId="0" applyNumberFormat="1" applyFont="1" applyFill="1" applyBorder="1" applyAlignment="1">
      <alignment horizontal="center" vertical="center"/>
    </xf>
    <xf numFmtId="4" fontId="2" fillId="3" borderId="17" xfId="0" applyNumberFormat="1" applyFont="1" applyFill="1" applyBorder="1" applyAlignment="1">
      <alignment horizontal="right" vertical="center"/>
    </xf>
    <xf numFmtId="49" fontId="3" fillId="3" borderId="9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center"/>
    </xf>
    <xf numFmtId="49" fontId="5" fillId="3" borderId="11" xfId="0" applyNumberFormat="1" applyFont="1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/>
    </xf>
    <xf numFmtId="4" fontId="6" fillId="3" borderId="18" xfId="0" applyNumberFormat="1" applyFont="1" applyFill="1" applyBorder="1" applyAlignment="1">
      <alignment horizontal="right" vertical="center"/>
    </xf>
    <xf numFmtId="49" fontId="3" fillId="3" borderId="13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2" fontId="2" fillId="0" borderId="21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vertical="center" wrapText="1"/>
    </xf>
    <xf numFmtId="4" fontId="12" fillId="0" borderId="22" xfId="0" applyNumberFormat="1" applyFont="1" applyFill="1" applyBorder="1" applyAlignment="1">
      <alignment horizontal="center" vertical="center"/>
    </xf>
    <xf numFmtId="4" fontId="12" fillId="0" borderId="22" xfId="0" applyNumberFormat="1" applyFont="1" applyFill="1" applyBorder="1" applyAlignment="1" applyProtection="1">
      <alignment horizontal="center" vertical="center"/>
      <protection locked="0"/>
    </xf>
    <xf numFmtId="4" fontId="2" fillId="6" borderId="2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vertical="center" wrapText="1"/>
    </xf>
    <xf numFmtId="4" fontId="8" fillId="5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/>
    </xf>
    <xf numFmtId="0" fontId="17" fillId="6" borderId="1" xfId="0" applyFont="1" applyFill="1" applyBorder="1" applyAlignment="1">
      <alignment vertical="center" wrapText="1"/>
    </xf>
    <xf numFmtId="4" fontId="14" fillId="0" borderId="0" xfId="0" applyNumberFormat="1" applyFont="1" applyFill="1" applyAlignment="1">
      <alignment vertical="center"/>
    </xf>
    <xf numFmtId="4" fontId="17" fillId="6" borderId="1" xfId="0" applyNumberFormat="1" applyFont="1" applyFill="1" applyBorder="1" applyAlignment="1">
      <alignment vertical="center"/>
    </xf>
    <xf numFmtId="0" fontId="17" fillId="7" borderId="1" xfId="0" applyFont="1" applyFill="1" applyBorder="1" applyAlignment="1">
      <alignment vertical="center" wrapText="1"/>
    </xf>
    <xf numFmtId="4" fontId="17" fillId="7" borderId="1" xfId="0" applyNumberFormat="1" applyFont="1" applyFill="1" applyBorder="1" applyAlignment="1">
      <alignment vertical="center"/>
    </xf>
    <xf numFmtId="4" fontId="12" fillId="7" borderId="0" xfId="0" applyNumberFormat="1" applyFont="1" applyFill="1" applyAlignment="1">
      <alignment vertical="center"/>
    </xf>
    <xf numFmtId="0" fontId="12" fillId="7" borderId="0" xfId="0" applyFont="1" applyFill="1" applyAlignment="1">
      <alignment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vertical="center" wrapText="1"/>
    </xf>
    <xf numFmtId="4" fontId="12" fillId="7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vertical="center"/>
    </xf>
    <xf numFmtId="0" fontId="2" fillId="6" borderId="9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4" fontId="8" fillId="7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vertical="center"/>
    </xf>
    <xf numFmtId="4" fontId="14" fillId="7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/>
    </xf>
    <xf numFmtId="4" fontId="2" fillId="0" borderId="24" xfId="0" applyNumberFormat="1" applyFont="1" applyFill="1" applyBorder="1" applyAlignment="1">
      <alignment vertical="center" wrapText="1"/>
    </xf>
    <xf numFmtId="4" fontId="2" fillId="0" borderId="24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4" fontId="3" fillId="0" borderId="0" xfId="0" applyNumberFormat="1" applyFont="1"/>
    <xf numFmtId="4" fontId="6" fillId="3" borderId="1" xfId="0" applyNumberFormat="1" applyFont="1" applyFill="1" applyBorder="1" applyAlignment="1">
      <alignment horizontal="right" vertical="center"/>
    </xf>
    <xf numFmtId="49" fontId="5" fillId="3" borderId="12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2" fontId="3" fillId="3" borderId="8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zoomScale="90" zoomScaleNormal="90" zoomScaleSheetLayoutView="90" workbookViewId="0">
      <selection activeCell="F9" sqref="F9"/>
    </sheetView>
  </sheetViews>
  <sheetFormatPr defaultRowHeight="15.75"/>
  <cols>
    <col min="1" max="1" width="6.42578125" style="2" customWidth="1"/>
    <col min="2" max="2" width="24.7109375" style="2" customWidth="1"/>
    <col min="3" max="3" width="51.28515625" style="2" customWidth="1"/>
    <col min="4" max="4" width="17.140625" style="2" customWidth="1"/>
    <col min="5" max="16384" width="9.140625" style="2"/>
  </cols>
  <sheetData>
    <row r="1" spans="1:4">
      <c r="A1" s="1"/>
      <c r="B1" s="139" t="s">
        <v>5</v>
      </c>
      <c r="C1" s="139"/>
      <c r="D1" s="139"/>
    </row>
    <row r="2" spans="1:4" s="4" customFormat="1">
      <c r="A2" s="3"/>
      <c r="B2" s="140" t="s">
        <v>218</v>
      </c>
      <c r="C2" s="140"/>
      <c r="D2" s="140"/>
    </row>
    <row r="3" spans="1:4" s="4" customFormat="1">
      <c r="B3" s="141" t="s">
        <v>8</v>
      </c>
      <c r="C3" s="141"/>
      <c r="D3" s="141"/>
    </row>
    <row r="4" spans="1:4" s="4" customFormat="1">
      <c r="B4" s="142" t="s">
        <v>219</v>
      </c>
      <c r="C4" s="142"/>
      <c r="D4" s="142"/>
    </row>
    <row r="5" spans="1:4" s="4" customFormat="1" hidden="1">
      <c r="B5" s="147"/>
      <c r="C5" s="147"/>
    </row>
    <row r="6" spans="1:4" s="4" customFormat="1" ht="18.75" customHeight="1">
      <c r="A6" s="143" t="s">
        <v>7</v>
      </c>
      <c r="B6" s="143"/>
      <c r="C6" s="143"/>
      <c r="D6" s="143"/>
    </row>
    <row r="7" spans="1:4" s="4" customFormat="1" ht="18.75" customHeight="1">
      <c r="A7" s="143" t="s">
        <v>210</v>
      </c>
      <c r="B7" s="143"/>
      <c r="C7" s="143"/>
      <c r="D7" s="143"/>
    </row>
    <row r="8" spans="1:4" s="4" customFormat="1" hidden="1">
      <c r="A8" s="148"/>
      <c r="B8" s="149"/>
      <c r="C8" s="149"/>
    </row>
    <row r="9" spans="1:4" s="4" customFormat="1" ht="16.5" thickBot="1">
      <c r="A9" s="5"/>
      <c r="B9" s="6"/>
      <c r="C9" s="7"/>
      <c r="D9" s="12" t="s">
        <v>11</v>
      </c>
    </row>
    <row r="10" spans="1:4" s="8" customFormat="1" ht="58.5" customHeight="1" thickBot="1">
      <c r="A10" s="9" t="s">
        <v>12</v>
      </c>
      <c r="B10" s="10" t="s">
        <v>13</v>
      </c>
      <c r="C10" s="10" t="s">
        <v>14</v>
      </c>
      <c r="D10" s="11" t="s">
        <v>211</v>
      </c>
    </row>
    <row r="11" spans="1:4" s="15" customFormat="1">
      <c r="A11" s="13" t="s">
        <v>15</v>
      </c>
      <c r="B11" s="150" t="s">
        <v>16</v>
      </c>
      <c r="C11" s="150"/>
      <c r="D11" s="14"/>
    </row>
    <row r="12" spans="1:4" s="20" customFormat="1" ht="66" customHeight="1">
      <c r="A12" s="17"/>
      <c r="B12" s="16" t="s">
        <v>27</v>
      </c>
      <c r="C12" s="18" t="s">
        <v>194</v>
      </c>
      <c r="D12" s="19">
        <v>962715.78</v>
      </c>
    </row>
    <row r="13" spans="1:4" s="21" customFormat="1" ht="71.25" customHeight="1">
      <c r="A13" s="17"/>
      <c r="B13" s="16" t="s">
        <v>28</v>
      </c>
      <c r="C13" s="18" t="s">
        <v>201</v>
      </c>
      <c r="D13" s="19">
        <v>1244151.6800000002</v>
      </c>
    </row>
    <row r="14" spans="1:4" s="20" customFormat="1" ht="25.5">
      <c r="A14" s="17"/>
      <c r="B14" s="16" t="s">
        <v>31</v>
      </c>
      <c r="C14" s="18" t="s">
        <v>200</v>
      </c>
      <c r="D14" s="19">
        <v>226624.94</v>
      </c>
    </row>
    <row r="15" spans="1:4" s="21" customFormat="1" ht="25.5">
      <c r="A15" s="17"/>
      <c r="B15" s="16" t="s">
        <v>46</v>
      </c>
      <c r="C15" s="18" t="s">
        <v>45</v>
      </c>
      <c r="D15" s="19">
        <v>311753.95</v>
      </c>
    </row>
    <row r="16" spans="1:4" s="21" customFormat="1" ht="38.25">
      <c r="A16" s="17"/>
      <c r="B16" s="16" t="s">
        <v>29</v>
      </c>
      <c r="C16" s="18" t="s">
        <v>195</v>
      </c>
      <c r="D16" s="19">
        <v>712796.02999999991</v>
      </c>
    </row>
    <row r="17" spans="1:4" s="21" customFormat="1" ht="63.75">
      <c r="A17" s="17"/>
      <c r="B17" s="16" t="str">
        <f>'01.01.2021'!A42</f>
        <v>1 16 07010 13 0000 140</v>
      </c>
      <c r="C17" s="18" t="s">
        <v>123</v>
      </c>
      <c r="D17" s="22">
        <v>270794.33</v>
      </c>
    </row>
    <row r="18" spans="1:4" s="21" customFormat="1" ht="38.25">
      <c r="A18" s="17"/>
      <c r="B18" s="16" t="s">
        <v>212</v>
      </c>
      <c r="C18" s="18" t="s">
        <v>213</v>
      </c>
      <c r="D18" s="23">
        <v>18124</v>
      </c>
    </row>
    <row r="19" spans="1:4" s="21" customFormat="1" ht="57.75" customHeight="1">
      <c r="A19" s="17"/>
      <c r="B19" s="16" t="str">
        <f>'01.01.2021'!A43</f>
        <v>1 16 10032 13 0000 140</v>
      </c>
      <c r="C19" s="18" t="s">
        <v>193</v>
      </c>
      <c r="D19" s="23">
        <v>40040.29</v>
      </c>
    </row>
    <row r="20" spans="1:4" s="21" customFormat="1" ht="32.25" customHeight="1">
      <c r="A20" s="17"/>
      <c r="B20" s="16" t="s">
        <v>32</v>
      </c>
      <c r="C20" s="18" t="s">
        <v>202</v>
      </c>
      <c r="D20" s="23">
        <v>-270794.33</v>
      </c>
    </row>
    <row r="21" spans="1:4" s="20" customFormat="1" ht="38.25">
      <c r="A21" s="17"/>
      <c r="B21" s="16" t="s">
        <v>47</v>
      </c>
      <c r="C21" s="18" t="s">
        <v>197</v>
      </c>
      <c r="D21" s="23">
        <v>16162329</v>
      </c>
    </row>
    <row r="22" spans="1:4" s="20" customFormat="1" ht="27" customHeight="1">
      <c r="A22" s="17"/>
      <c r="B22" s="25" t="s">
        <v>41</v>
      </c>
      <c r="C22" s="18" t="s">
        <v>198</v>
      </c>
      <c r="D22" s="23">
        <v>233530.47</v>
      </c>
    </row>
    <row r="23" spans="1:4" s="20" customFormat="1" ht="25.5">
      <c r="A23" s="17"/>
      <c r="B23" s="16" t="s">
        <v>42</v>
      </c>
      <c r="C23" s="18" t="s">
        <v>199</v>
      </c>
      <c r="D23" s="23">
        <v>8259561</v>
      </c>
    </row>
    <row r="24" spans="1:4" s="21" customFormat="1" ht="51">
      <c r="A24" s="17"/>
      <c r="B24" s="16" t="s">
        <v>214</v>
      </c>
      <c r="C24" s="18" t="s">
        <v>215</v>
      </c>
      <c r="D24" s="23">
        <v>32866.89</v>
      </c>
    </row>
    <row r="25" spans="1:4" s="20" customFormat="1" ht="33" hidden="1" customHeight="1">
      <c r="A25" s="17"/>
      <c r="B25" s="16" t="s">
        <v>33</v>
      </c>
      <c r="C25" s="26" t="s">
        <v>10</v>
      </c>
      <c r="D25" s="23">
        <v>0</v>
      </c>
    </row>
    <row r="26" spans="1:4" s="20" customFormat="1" ht="45.75" hidden="1" customHeight="1">
      <c r="A26" s="17"/>
      <c r="B26" s="16" t="s">
        <v>34</v>
      </c>
      <c r="C26" s="26" t="s">
        <v>23</v>
      </c>
      <c r="D26" s="23">
        <v>0</v>
      </c>
    </row>
    <row r="27" spans="1:4" s="20" customFormat="1">
      <c r="A27" s="27" t="s">
        <v>25</v>
      </c>
      <c r="B27" s="151" t="s">
        <v>48</v>
      </c>
      <c r="C27" s="152"/>
      <c r="D27" s="28"/>
    </row>
    <row r="28" spans="1:4" s="20" customFormat="1" ht="33.75" customHeight="1">
      <c r="A28" s="27"/>
      <c r="B28" s="16" t="s">
        <v>40</v>
      </c>
      <c r="C28" s="26" t="s">
        <v>43</v>
      </c>
      <c r="D28" s="19">
        <v>6365573.2800000003</v>
      </c>
    </row>
    <row r="29" spans="1:4" s="20" customFormat="1">
      <c r="A29" s="29" t="s">
        <v>17</v>
      </c>
      <c r="B29" s="144" t="s">
        <v>18</v>
      </c>
      <c r="C29" s="144"/>
      <c r="D29" s="30"/>
    </row>
    <row r="30" spans="1:4" s="21" customFormat="1" ht="17.25" customHeight="1">
      <c r="A30" s="17"/>
      <c r="B30" s="16" t="s">
        <v>19</v>
      </c>
      <c r="C30" s="26" t="s">
        <v>0</v>
      </c>
      <c r="D30" s="19">
        <v>22697410.609999996</v>
      </c>
    </row>
    <row r="31" spans="1:4" s="21" customFormat="1" ht="17.25" customHeight="1">
      <c r="A31" s="17"/>
      <c r="B31" s="16" t="s">
        <v>20</v>
      </c>
      <c r="C31" s="26" t="s">
        <v>21</v>
      </c>
      <c r="D31" s="19">
        <v>8362.98</v>
      </c>
    </row>
    <row r="32" spans="1:4" s="21" customFormat="1" ht="17.25" customHeight="1">
      <c r="A32" s="17"/>
      <c r="B32" s="16" t="s">
        <v>35</v>
      </c>
      <c r="C32" s="26" t="s">
        <v>1</v>
      </c>
      <c r="D32" s="19">
        <v>1215823.8399999999</v>
      </c>
    </row>
    <row r="33" spans="1:4" s="21" customFormat="1" ht="17.25" customHeight="1">
      <c r="A33" s="17"/>
      <c r="B33" s="16" t="str">
        <f>'01.01.2021'!A11</f>
        <v>1 06 04000 02 0000 110</v>
      </c>
      <c r="C33" s="26" t="str">
        <f>'01.01.2021'!B11</f>
        <v>Транспортный налог</v>
      </c>
      <c r="D33" s="19">
        <v>154760.48000000001</v>
      </c>
    </row>
    <row r="34" spans="1:4" s="21" customFormat="1" ht="17.25" customHeight="1">
      <c r="A34" s="17"/>
      <c r="B34" s="16" t="s">
        <v>36</v>
      </c>
      <c r="C34" s="26" t="s">
        <v>2</v>
      </c>
      <c r="D34" s="19">
        <v>1656550.57</v>
      </c>
    </row>
    <row r="35" spans="1:4" s="21" customFormat="1" ht="75" hidden="1">
      <c r="A35" s="31"/>
      <c r="B35" s="16" t="s">
        <v>209</v>
      </c>
      <c r="C35" s="26" t="s">
        <v>208</v>
      </c>
      <c r="D35" s="33">
        <v>0</v>
      </c>
    </row>
    <row r="36" spans="1:4" s="20" customFormat="1" ht="31.5" customHeight="1">
      <c r="A36" s="31" t="s">
        <v>175</v>
      </c>
      <c r="B36" s="144" t="s">
        <v>176</v>
      </c>
      <c r="C36" s="144"/>
      <c r="D36" s="33"/>
    </row>
    <row r="37" spans="1:4" s="20" customFormat="1" ht="76.5">
      <c r="A37" s="32"/>
      <c r="B37" s="24" t="str">
        <f>'01.01.2021'!A40</f>
        <v>1 16 01203 01 0000 140</v>
      </c>
      <c r="C37" s="135" t="s">
        <v>177</v>
      </c>
      <c r="D37" s="33">
        <v>10743.06</v>
      </c>
    </row>
    <row r="38" spans="1:4" s="20" customFormat="1" ht="54" customHeight="1">
      <c r="A38" s="32"/>
      <c r="B38" s="24" t="str">
        <f>'01.01.2021'!A41</f>
        <v>1 16 02010 02 0000 140</v>
      </c>
      <c r="C38" s="135" t="s">
        <v>178</v>
      </c>
      <c r="D38" s="33">
        <v>39673.629999999997</v>
      </c>
    </row>
    <row r="39" spans="1:4" s="20" customFormat="1" ht="35.25" hidden="1" customHeight="1">
      <c r="A39" s="31" t="s">
        <v>26</v>
      </c>
      <c r="B39" s="144" t="s">
        <v>179</v>
      </c>
      <c r="C39" s="144"/>
      <c r="D39" s="33"/>
    </row>
    <row r="40" spans="1:4" s="20" customFormat="1" ht="89.25" hidden="1">
      <c r="A40" s="31"/>
      <c r="B40" s="24" t="s">
        <v>108</v>
      </c>
      <c r="C40" s="135" t="s">
        <v>203</v>
      </c>
      <c r="D40" s="33">
        <v>0</v>
      </c>
    </row>
    <row r="41" spans="1:4" s="20" customFormat="1" ht="76.5" hidden="1">
      <c r="A41" s="31"/>
      <c r="B41" s="24" t="s">
        <v>118</v>
      </c>
      <c r="C41" s="135" t="s">
        <v>188</v>
      </c>
      <c r="D41" s="33">
        <v>0</v>
      </c>
    </row>
    <row r="42" spans="1:4" s="20" customFormat="1" hidden="1">
      <c r="A42" s="31" t="s">
        <v>204</v>
      </c>
      <c r="B42" s="144" t="s">
        <v>206</v>
      </c>
      <c r="C42" s="144"/>
      <c r="D42" s="33"/>
    </row>
    <row r="43" spans="1:4" s="20" customFormat="1" ht="89.25" hidden="1">
      <c r="A43" s="31"/>
      <c r="B43" s="24" t="s">
        <v>205</v>
      </c>
      <c r="C43" s="135" t="s">
        <v>207</v>
      </c>
      <c r="D43" s="33">
        <v>0</v>
      </c>
    </row>
    <row r="44" spans="1:4" s="20" customFormat="1" ht="49.5" customHeight="1">
      <c r="A44" s="31" t="s">
        <v>180</v>
      </c>
      <c r="B44" s="145" t="s">
        <v>181</v>
      </c>
      <c r="C44" s="146"/>
      <c r="D44" s="33"/>
    </row>
    <row r="45" spans="1:4" s="20" customFormat="1" ht="76.5">
      <c r="A45" s="31"/>
      <c r="B45" s="24" t="s">
        <v>92</v>
      </c>
      <c r="C45" s="135" t="s">
        <v>182</v>
      </c>
      <c r="D45" s="33">
        <v>5300.15</v>
      </c>
    </row>
    <row r="46" spans="1:4" s="20" customFormat="1" ht="76.5">
      <c r="A46" s="31"/>
      <c r="B46" s="24" t="s">
        <v>94</v>
      </c>
      <c r="C46" s="135" t="s">
        <v>183</v>
      </c>
      <c r="D46" s="33">
        <v>28903.380000000005</v>
      </c>
    </row>
    <row r="47" spans="1:4" s="20" customFormat="1" ht="76.5">
      <c r="A47" s="31"/>
      <c r="B47" s="24" t="s">
        <v>96</v>
      </c>
      <c r="C47" s="135" t="s">
        <v>184</v>
      </c>
      <c r="D47" s="33">
        <v>17460.169999999998</v>
      </c>
    </row>
    <row r="48" spans="1:4" s="20" customFormat="1" ht="76.5">
      <c r="A48" s="31"/>
      <c r="B48" s="24" t="s">
        <v>102</v>
      </c>
      <c r="C48" s="135" t="s">
        <v>185</v>
      </c>
      <c r="D48" s="33">
        <v>50000</v>
      </c>
    </row>
    <row r="49" spans="1:4" s="20" customFormat="1" ht="76.5">
      <c r="A49" s="31"/>
      <c r="B49" s="24" t="s">
        <v>189</v>
      </c>
      <c r="C49" s="135" t="s">
        <v>191</v>
      </c>
      <c r="D49" s="33">
        <v>3071.03</v>
      </c>
    </row>
    <row r="50" spans="1:4" s="20" customFormat="1" ht="63.75" hidden="1">
      <c r="A50" s="31"/>
      <c r="B50" s="24" t="s">
        <v>190</v>
      </c>
      <c r="C50" s="135" t="s">
        <v>192</v>
      </c>
      <c r="D50" s="33">
        <v>0</v>
      </c>
    </row>
    <row r="51" spans="1:4" s="20" customFormat="1" ht="76.5">
      <c r="A51" s="31"/>
      <c r="B51" s="24" t="s">
        <v>108</v>
      </c>
      <c r="C51" s="135" t="s">
        <v>186</v>
      </c>
      <c r="D51" s="33">
        <v>70000</v>
      </c>
    </row>
    <row r="52" spans="1:4" s="20" customFormat="1" ht="76.5">
      <c r="A52" s="31"/>
      <c r="B52" s="24" t="s">
        <v>112</v>
      </c>
      <c r="C52" s="135" t="s">
        <v>187</v>
      </c>
      <c r="D52" s="33">
        <v>1500</v>
      </c>
    </row>
    <row r="53" spans="1:4" s="20" customFormat="1" ht="76.5">
      <c r="A53" s="31"/>
      <c r="B53" s="24" t="s">
        <v>116</v>
      </c>
      <c r="C53" s="135" t="s">
        <v>174</v>
      </c>
      <c r="D53" s="33">
        <v>438154.26</v>
      </c>
    </row>
    <row r="54" spans="1:4" ht="76.5">
      <c r="A54" s="31"/>
      <c r="B54" s="24" t="s">
        <v>118</v>
      </c>
      <c r="C54" s="135" t="s">
        <v>188</v>
      </c>
      <c r="D54" s="137">
        <v>392433.75</v>
      </c>
    </row>
    <row r="55" spans="1:4" ht="131.25" customHeight="1">
      <c r="A55" s="138"/>
      <c r="B55" s="24" t="s">
        <v>216</v>
      </c>
      <c r="C55" s="135" t="s">
        <v>217</v>
      </c>
      <c r="D55" s="137">
        <v>10190.5</v>
      </c>
    </row>
    <row r="56" spans="1:4" s="20" customFormat="1" ht="54" customHeight="1">
      <c r="A56" s="32"/>
      <c r="B56" s="24" t="s">
        <v>120</v>
      </c>
      <c r="C56" s="135" t="s">
        <v>178</v>
      </c>
      <c r="D56" s="137">
        <v>7048.89</v>
      </c>
    </row>
    <row r="57" spans="1:4" ht="16.5" thickBot="1">
      <c r="A57" s="34"/>
      <c r="B57" s="35"/>
      <c r="C57" s="36" t="s">
        <v>22</v>
      </c>
      <c r="D57" s="136">
        <f>SUM(D12:D56)</f>
        <v>61377454.609999999</v>
      </c>
    </row>
  </sheetData>
  <mergeCells count="15">
    <mergeCell ref="B42:C42"/>
    <mergeCell ref="B36:C36"/>
    <mergeCell ref="B39:C39"/>
    <mergeCell ref="B44:C44"/>
    <mergeCell ref="B5:C5"/>
    <mergeCell ref="A7:D7"/>
    <mergeCell ref="A8:C8"/>
    <mergeCell ref="B11:C11"/>
    <mergeCell ref="B29:C29"/>
    <mergeCell ref="B27:C27"/>
    <mergeCell ref="B1:D1"/>
    <mergeCell ref="B2:D2"/>
    <mergeCell ref="B3:D3"/>
    <mergeCell ref="B4:D4"/>
    <mergeCell ref="A6:D6"/>
  </mergeCells>
  <phoneticPr fontId="1" type="noConversion"/>
  <printOptions horizontalCentered="1"/>
  <pageMargins left="0.59055118110236227" right="0.59055118110236227" top="0.24" bottom="0.24" header="0.19685039370078741" footer="0.19685039370078741"/>
  <pageSetup paperSize="9" scale="85" firstPageNumber="4" fitToHeight="1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view="pageBreakPreview" topLeftCell="A17" zoomScale="90" zoomScaleNormal="100" zoomScaleSheetLayoutView="90" workbookViewId="0">
      <selection activeCell="A20" sqref="A20"/>
    </sheetView>
  </sheetViews>
  <sheetFormatPr defaultColWidth="24.7109375" defaultRowHeight="69.75" customHeight="1"/>
  <cols>
    <col min="1" max="1" width="24.5703125" style="37" customWidth="1"/>
    <col min="2" max="2" width="27" style="38" customWidth="1"/>
    <col min="3" max="3" width="16.5703125" style="40" customWidth="1"/>
    <col min="4" max="6" width="16.5703125" style="40" hidden="1" customWidth="1"/>
    <col min="7" max="8" width="17.7109375" style="134" hidden="1" customWidth="1"/>
    <col min="9" max="12" width="16.5703125" style="40" customWidth="1"/>
    <col min="13" max="13" width="17.7109375" style="134" customWidth="1"/>
    <col min="14" max="14" width="16.5703125" style="134" customWidth="1"/>
    <col min="15" max="15" width="14.5703125" style="41" hidden="1" customWidth="1"/>
    <col min="16" max="20" width="24.7109375" style="41"/>
    <col min="21" max="16384" width="24.7109375" style="42"/>
  </cols>
  <sheetData>
    <row r="1" spans="1:20" ht="14.25" customHeight="1">
      <c r="C1" s="39"/>
      <c r="D1" s="39"/>
      <c r="E1" s="39"/>
      <c r="F1" s="39"/>
      <c r="G1" s="40"/>
      <c r="H1" s="40"/>
      <c r="I1" s="39"/>
      <c r="J1" s="39"/>
      <c r="K1" s="39"/>
      <c r="L1" s="39"/>
      <c r="M1" s="40"/>
      <c r="N1" s="40"/>
    </row>
    <row r="2" spans="1:20" s="44" customFormat="1" ht="23.25" customHeight="1" thickBot="1">
      <c r="A2" s="155" t="s">
        <v>50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3"/>
      <c r="P2" s="43"/>
      <c r="Q2" s="43"/>
      <c r="R2" s="43"/>
      <c r="S2" s="43"/>
      <c r="T2" s="43"/>
    </row>
    <row r="3" spans="1:20" s="43" customFormat="1" ht="72.75" customHeight="1">
      <c r="A3" s="156" t="s">
        <v>6</v>
      </c>
      <c r="B3" s="158" t="s">
        <v>24</v>
      </c>
      <c r="C3" s="158" t="s">
        <v>51</v>
      </c>
      <c r="D3" s="158" t="s">
        <v>52</v>
      </c>
      <c r="E3" s="45" t="s">
        <v>53</v>
      </c>
      <c r="F3" s="158" t="s">
        <v>52</v>
      </c>
      <c r="G3" s="153" t="s">
        <v>54</v>
      </c>
      <c r="H3" s="158" t="s">
        <v>55</v>
      </c>
      <c r="I3" s="161" t="s">
        <v>56</v>
      </c>
      <c r="J3" s="161" t="s">
        <v>57</v>
      </c>
      <c r="K3" s="161" t="s">
        <v>58</v>
      </c>
      <c r="L3" s="158" t="s">
        <v>59</v>
      </c>
      <c r="M3" s="153" t="s">
        <v>60</v>
      </c>
      <c r="N3" s="153" t="s">
        <v>61</v>
      </c>
      <c r="O3" s="153" t="s">
        <v>62</v>
      </c>
    </row>
    <row r="4" spans="1:20" s="47" customFormat="1" ht="69.75" hidden="1" customHeight="1">
      <c r="A4" s="157"/>
      <c r="B4" s="159"/>
      <c r="C4" s="159"/>
      <c r="D4" s="159"/>
      <c r="E4" s="46"/>
      <c r="F4" s="159"/>
      <c r="G4" s="160"/>
      <c r="H4" s="159"/>
      <c r="I4" s="162"/>
      <c r="J4" s="162"/>
      <c r="K4" s="162"/>
      <c r="L4" s="159"/>
      <c r="M4" s="160"/>
      <c r="N4" s="154"/>
      <c r="O4" s="154"/>
    </row>
    <row r="5" spans="1:20" s="51" customFormat="1" ht="36.75" customHeight="1">
      <c r="A5" s="48" t="s">
        <v>63</v>
      </c>
      <c r="B5" s="49" t="s">
        <v>64</v>
      </c>
      <c r="C5" s="50">
        <f t="shared" ref="C5:M5" si="0">C6+C7+C9+C17+C21+C22+C26+C45+C8</f>
        <v>128631600</v>
      </c>
      <c r="D5" s="50">
        <f t="shared" si="0"/>
        <v>0</v>
      </c>
      <c r="E5" s="50" t="e">
        <f t="shared" si="0"/>
        <v>#REF!</v>
      </c>
      <c r="F5" s="50">
        <f t="shared" si="0"/>
        <v>0</v>
      </c>
      <c r="G5" s="50">
        <f t="shared" si="0"/>
        <v>0</v>
      </c>
      <c r="H5" s="50">
        <f t="shared" si="0"/>
        <v>0</v>
      </c>
      <c r="I5" s="50">
        <f t="shared" si="0"/>
        <v>131072898.48</v>
      </c>
      <c r="J5" s="50">
        <f t="shared" si="0"/>
        <v>133055099.5</v>
      </c>
      <c r="K5" s="50">
        <f t="shared" si="0"/>
        <v>138684422.41999999</v>
      </c>
      <c r="L5" s="50">
        <f t="shared" si="0"/>
        <v>138684422.41999999</v>
      </c>
      <c r="M5" s="50">
        <f t="shared" si="0"/>
        <v>151386913.51000002</v>
      </c>
      <c r="N5" s="50">
        <f>M5-I5</f>
        <v>20314015.030000016</v>
      </c>
      <c r="O5" s="50">
        <f>O6+O8+O17+O21+O22+O26+O9+O7</f>
        <v>0</v>
      </c>
    </row>
    <row r="6" spans="1:20" s="41" customFormat="1" ht="45" customHeight="1">
      <c r="A6" s="52" t="s">
        <v>65</v>
      </c>
      <c r="B6" s="53" t="s">
        <v>66</v>
      </c>
      <c r="C6" s="54">
        <v>22879200</v>
      </c>
      <c r="D6" s="54"/>
      <c r="E6" s="54"/>
      <c r="F6" s="54"/>
      <c r="G6" s="54"/>
      <c r="H6" s="54"/>
      <c r="I6" s="54">
        <v>22879200</v>
      </c>
      <c r="J6" s="54">
        <v>22879200</v>
      </c>
      <c r="K6" s="54">
        <v>22879200</v>
      </c>
      <c r="L6" s="54">
        <v>22879200</v>
      </c>
      <c r="M6" s="54">
        <v>21269116.100000001</v>
      </c>
      <c r="N6" s="54">
        <f>M6-L6</f>
        <v>-1610083.8999999985</v>
      </c>
      <c r="O6" s="55"/>
    </row>
    <row r="7" spans="1:20" s="41" customFormat="1" ht="33" customHeight="1">
      <c r="A7" s="52" t="s">
        <v>19</v>
      </c>
      <c r="B7" s="53" t="s">
        <v>0</v>
      </c>
      <c r="C7" s="54">
        <v>70000000</v>
      </c>
      <c r="D7" s="54"/>
      <c r="E7" s="54"/>
      <c r="F7" s="54"/>
      <c r="G7" s="54"/>
      <c r="H7" s="54"/>
      <c r="I7" s="54">
        <v>70000000</v>
      </c>
      <c r="J7" s="54">
        <v>70000000</v>
      </c>
      <c r="K7" s="54">
        <v>75629347.489999995</v>
      </c>
      <c r="L7" s="54">
        <v>75629347.489999995</v>
      </c>
      <c r="M7" s="54">
        <v>83848038.429999992</v>
      </c>
      <c r="N7" s="54">
        <f>M7-L7</f>
        <v>8218690.9399999976</v>
      </c>
      <c r="O7" s="55"/>
    </row>
    <row r="8" spans="1:20" s="57" customFormat="1" ht="41.25" customHeight="1">
      <c r="A8" s="52" t="s">
        <v>67</v>
      </c>
      <c r="B8" s="53" t="s">
        <v>68</v>
      </c>
      <c r="C8" s="54">
        <v>182000</v>
      </c>
      <c r="D8" s="54"/>
      <c r="E8" s="54"/>
      <c r="F8" s="54"/>
      <c r="G8" s="54"/>
      <c r="H8" s="54"/>
      <c r="I8" s="54">
        <v>461084.64</v>
      </c>
      <c r="J8" s="54">
        <v>499910.14</v>
      </c>
      <c r="K8" s="54">
        <v>499885.57</v>
      </c>
      <c r="L8" s="54">
        <v>499885.57</v>
      </c>
      <c r="M8" s="54">
        <v>499885.57</v>
      </c>
      <c r="N8" s="54">
        <f>M8-L8</f>
        <v>0</v>
      </c>
      <c r="O8" s="55"/>
      <c r="P8" s="56">
        <f>M6+M8+M9</f>
        <v>48445241.130000003</v>
      </c>
      <c r="Q8" s="41"/>
      <c r="R8" s="41"/>
      <c r="S8" s="41"/>
      <c r="T8" s="41"/>
    </row>
    <row r="9" spans="1:20" s="41" customFormat="1" ht="33.75" customHeight="1">
      <c r="A9" s="58" t="s">
        <v>69</v>
      </c>
      <c r="B9" s="59" t="s">
        <v>70</v>
      </c>
      <c r="C9" s="60">
        <f>C10+C11+C14</f>
        <v>22641400</v>
      </c>
      <c r="D9" s="60">
        <f t="shared" ref="D9:H9" si="1">D10+D14</f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  <c r="I9" s="60">
        <f>I10+I11+I14</f>
        <v>22641400</v>
      </c>
      <c r="J9" s="60">
        <f>J10+J11+J14</f>
        <v>22641400</v>
      </c>
      <c r="K9" s="60">
        <f>K10+K11+K14</f>
        <v>22641400</v>
      </c>
      <c r="L9" s="60">
        <f>L10+L11+L14</f>
        <v>22641400</v>
      </c>
      <c r="M9" s="60">
        <f>M10+M11+M14</f>
        <v>26676239.460000001</v>
      </c>
      <c r="N9" s="60">
        <f t="shared" ref="N9" si="2">M9-I9</f>
        <v>4034839.4600000009</v>
      </c>
      <c r="O9" s="61"/>
      <c r="P9" s="56">
        <f>M17+M21+M22+M26+M45</f>
        <v>19093633.949999999</v>
      </c>
    </row>
    <row r="10" spans="1:20" s="57" customFormat="1" ht="44.25" customHeight="1">
      <c r="A10" s="62" t="s">
        <v>71</v>
      </c>
      <c r="B10" s="63" t="s">
        <v>1</v>
      </c>
      <c r="C10" s="64">
        <v>8698000</v>
      </c>
      <c r="D10" s="64"/>
      <c r="E10" s="64"/>
      <c r="F10" s="64"/>
      <c r="G10" s="64"/>
      <c r="H10" s="64"/>
      <c r="I10" s="64">
        <v>8698000</v>
      </c>
      <c r="J10" s="64">
        <v>8698000</v>
      </c>
      <c r="K10" s="64">
        <v>8698000</v>
      </c>
      <c r="L10" s="64">
        <v>8698000</v>
      </c>
      <c r="M10" s="64">
        <v>12765835.9</v>
      </c>
      <c r="N10" s="64">
        <f t="shared" ref="N10:N61" si="3">M10-L10</f>
        <v>4067835.9000000004</v>
      </c>
      <c r="O10" s="65"/>
      <c r="P10" s="41"/>
      <c r="Q10" s="41"/>
      <c r="R10" s="41"/>
      <c r="S10" s="41"/>
      <c r="T10" s="41"/>
    </row>
    <row r="11" spans="1:20" s="57" customFormat="1" ht="44.25" customHeight="1">
      <c r="A11" s="62" t="s">
        <v>173</v>
      </c>
      <c r="B11" s="63" t="s">
        <v>72</v>
      </c>
      <c r="C11" s="64">
        <f t="shared" ref="C11:M11" si="4">C12+C13</f>
        <v>1292400</v>
      </c>
      <c r="D11" s="64">
        <f t="shared" si="4"/>
        <v>0</v>
      </c>
      <c r="E11" s="64">
        <f t="shared" si="4"/>
        <v>0</v>
      </c>
      <c r="F11" s="64">
        <f t="shared" si="4"/>
        <v>0</v>
      </c>
      <c r="G11" s="64">
        <f t="shared" si="4"/>
        <v>0</v>
      </c>
      <c r="H11" s="64">
        <f t="shared" si="4"/>
        <v>0</v>
      </c>
      <c r="I11" s="64">
        <f t="shared" si="4"/>
        <v>1292400</v>
      </c>
      <c r="J11" s="64">
        <f t="shared" si="4"/>
        <v>1292400</v>
      </c>
      <c r="K11" s="64">
        <f t="shared" si="4"/>
        <v>1292400</v>
      </c>
      <c r="L11" s="64">
        <f t="shared" si="4"/>
        <v>1292400</v>
      </c>
      <c r="M11" s="64">
        <f t="shared" si="4"/>
        <v>1387612.72</v>
      </c>
      <c r="N11" s="64">
        <f t="shared" si="3"/>
        <v>95212.719999999972</v>
      </c>
      <c r="O11" s="65"/>
      <c r="P11" s="41"/>
      <c r="Q11" s="41"/>
      <c r="R11" s="41"/>
      <c r="S11" s="41"/>
      <c r="T11" s="41"/>
    </row>
    <row r="12" spans="1:20" s="57" customFormat="1" ht="24">
      <c r="A12" s="66" t="s">
        <v>73</v>
      </c>
      <c r="B12" s="67" t="s">
        <v>74</v>
      </c>
      <c r="C12" s="68">
        <v>308800</v>
      </c>
      <c r="D12" s="68"/>
      <c r="E12" s="68"/>
      <c r="F12" s="68"/>
      <c r="G12" s="69"/>
      <c r="H12" s="68"/>
      <c r="I12" s="68">
        <v>308800</v>
      </c>
      <c r="J12" s="68">
        <v>308800</v>
      </c>
      <c r="K12" s="68">
        <v>308800</v>
      </c>
      <c r="L12" s="68">
        <v>308800</v>
      </c>
      <c r="M12" s="69">
        <v>326474.22000000003</v>
      </c>
      <c r="N12" s="68">
        <f t="shared" si="3"/>
        <v>17674.22000000003</v>
      </c>
      <c r="O12" s="65"/>
      <c r="P12" s="41"/>
      <c r="Q12" s="41"/>
      <c r="R12" s="41"/>
      <c r="S12" s="41"/>
      <c r="T12" s="41"/>
    </row>
    <row r="13" spans="1:20" s="57" customFormat="1" ht="24">
      <c r="A13" s="66" t="s">
        <v>75</v>
      </c>
      <c r="B13" s="67" t="s">
        <v>76</v>
      </c>
      <c r="C13" s="68">
        <v>983600</v>
      </c>
      <c r="D13" s="68"/>
      <c r="E13" s="68"/>
      <c r="F13" s="68"/>
      <c r="G13" s="69"/>
      <c r="H13" s="68"/>
      <c r="I13" s="68">
        <v>983600</v>
      </c>
      <c r="J13" s="68">
        <v>983600</v>
      </c>
      <c r="K13" s="68">
        <v>983600</v>
      </c>
      <c r="L13" s="68">
        <v>983600</v>
      </c>
      <c r="M13" s="69">
        <v>1061138.5</v>
      </c>
      <c r="N13" s="68">
        <f t="shared" si="3"/>
        <v>77538.5</v>
      </c>
      <c r="O13" s="65"/>
      <c r="P13" s="41"/>
      <c r="Q13" s="41"/>
      <c r="R13" s="41"/>
      <c r="S13" s="41"/>
      <c r="T13" s="41"/>
    </row>
    <row r="14" spans="1:20" s="57" customFormat="1" ht="41.25" customHeight="1">
      <c r="A14" s="62" t="s">
        <v>77</v>
      </c>
      <c r="B14" s="63" t="s">
        <v>2</v>
      </c>
      <c r="C14" s="64">
        <f t="shared" ref="C14:M14" si="5">C15+C16</f>
        <v>12651000</v>
      </c>
      <c r="D14" s="64">
        <f t="shared" si="5"/>
        <v>0</v>
      </c>
      <c r="E14" s="64">
        <f t="shared" si="5"/>
        <v>0</v>
      </c>
      <c r="F14" s="64">
        <f t="shared" si="5"/>
        <v>0</v>
      </c>
      <c r="G14" s="64">
        <f t="shared" si="5"/>
        <v>0</v>
      </c>
      <c r="H14" s="64">
        <f t="shared" si="5"/>
        <v>0</v>
      </c>
      <c r="I14" s="64">
        <f t="shared" si="5"/>
        <v>12651000</v>
      </c>
      <c r="J14" s="64">
        <f t="shared" si="5"/>
        <v>12651000</v>
      </c>
      <c r="K14" s="64">
        <f t="shared" si="5"/>
        <v>12651000</v>
      </c>
      <c r="L14" s="64">
        <f t="shared" si="5"/>
        <v>12651000</v>
      </c>
      <c r="M14" s="64">
        <f t="shared" si="5"/>
        <v>12522790.84</v>
      </c>
      <c r="N14" s="64">
        <f t="shared" si="3"/>
        <v>-128209.16000000015</v>
      </c>
      <c r="O14" s="65"/>
      <c r="P14" s="41"/>
      <c r="Q14" s="41"/>
      <c r="R14" s="41"/>
      <c r="S14" s="41"/>
      <c r="T14" s="41"/>
    </row>
    <row r="15" spans="1:20" s="72" customFormat="1" ht="24">
      <c r="A15" s="66" t="s">
        <v>78</v>
      </c>
      <c r="B15" s="67" t="s">
        <v>79</v>
      </c>
      <c r="C15" s="68">
        <v>5651000</v>
      </c>
      <c r="D15" s="68"/>
      <c r="E15" s="68"/>
      <c r="F15" s="68"/>
      <c r="G15" s="69"/>
      <c r="H15" s="68"/>
      <c r="I15" s="68">
        <v>5651000</v>
      </c>
      <c r="J15" s="68">
        <v>5651000</v>
      </c>
      <c r="K15" s="68">
        <v>5651000</v>
      </c>
      <c r="L15" s="68">
        <v>5651000</v>
      </c>
      <c r="M15" s="69">
        <v>6395562.4699999997</v>
      </c>
      <c r="N15" s="68">
        <f t="shared" si="3"/>
        <v>744562.46999999974</v>
      </c>
      <c r="O15" s="70"/>
      <c r="P15" s="71"/>
      <c r="Q15" s="71"/>
      <c r="R15" s="71"/>
      <c r="S15" s="71"/>
      <c r="T15" s="71"/>
    </row>
    <row r="16" spans="1:20" s="72" customFormat="1" ht="24">
      <c r="A16" s="66" t="s">
        <v>80</v>
      </c>
      <c r="B16" s="67" t="s">
        <v>81</v>
      </c>
      <c r="C16" s="68">
        <v>7000000</v>
      </c>
      <c r="D16" s="68"/>
      <c r="E16" s="68"/>
      <c r="F16" s="68"/>
      <c r="G16" s="69"/>
      <c r="H16" s="68"/>
      <c r="I16" s="68">
        <v>7000000</v>
      </c>
      <c r="J16" s="68">
        <v>7000000</v>
      </c>
      <c r="K16" s="68">
        <v>7000000</v>
      </c>
      <c r="L16" s="68">
        <v>7000000</v>
      </c>
      <c r="M16" s="69">
        <v>6127228.3700000001</v>
      </c>
      <c r="N16" s="68">
        <f t="shared" si="3"/>
        <v>-872771.62999999989</v>
      </c>
      <c r="O16" s="73"/>
      <c r="P16" s="71"/>
      <c r="Q16" s="71"/>
      <c r="R16" s="71"/>
      <c r="S16" s="71"/>
      <c r="T16" s="71"/>
    </row>
    <row r="17" spans="1:20" s="41" customFormat="1" ht="69.75" customHeight="1">
      <c r="A17" s="58" t="s">
        <v>82</v>
      </c>
      <c r="B17" s="59" t="s">
        <v>83</v>
      </c>
      <c r="C17" s="60">
        <f>C18+C20</f>
        <v>12600000</v>
      </c>
      <c r="D17" s="60">
        <f>D18+D20</f>
        <v>0</v>
      </c>
      <c r="E17" s="60" t="e">
        <f>#REF!+E18+E20</f>
        <v>#REF!</v>
      </c>
      <c r="F17" s="60">
        <f t="shared" ref="F17:L17" si="6">F18+F20</f>
        <v>0</v>
      </c>
      <c r="G17" s="60">
        <f t="shared" si="6"/>
        <v>0</v>
      </c>
      <c r="H17" s="60">
        <f t="shared" si="6"/>
        <v>0</v>
      </c>
      <c r="I17" s="60">
        <f t="shared" si="6"/>
        <v>12600000</v>
      </c>
      <c r="J17" s="60">
        <f t="shared" si="6"/>
        <v>12600000</v>
      </c>
      <c r="K17" s="60">
        <f t="shared" si="6"/>
        <v>12600000</v>
      </c>
      <c r="L17" s="60">
        <f t="shared" si="6"/>
        <v>12600000</v>
      </c>
      <c r="M17" s="60">
        <f>SUM(M18:M20)</f>
        <v>12932514.41</v>
      </c>
      <c r="N17" s="60">
        <f t="shared" si="3"/>
        <v>332514.41000000015</v>
      </c>
      <c r="O17" s="74"/>
    </row>
    <row r="18" spans="1:20" s="78" customFormat="1" ht="60">
      <c r="A18" s="66" t="s">
        <v>27</v>
      </c>
      <c r="B18" s="67" t="s">
        <v>84</v>
      </c>
      <c r="C18" s="68">
        <v>7200000</v>
      </c>
      <c r="D18" s="68"/>
      <c r="E18" s="68"/>
      <c r="F18" s="68"/>
      <c r="G18" s="75"/>
      <c r="H18" s="75"/>
      <c r="I18" s="68">
        <v>7200000</v>
      </c>
      <c r="J18" s="68">
        <v>7200000</v>
      </c>
      <c r="K18" s="68">
        <v>7200000</v>
      </c>
      <c r="L18" s="68">
        <v>7200000</v>
      </c>
      <c r="M18" s="75">
        <v>7673078.0700000003</v>
      </c>
      <c r="N18" s="68">
        <f t="shared" si="3"/>
        <v>473078.0700000003</v>
      </c>
      <c r="O18" s="75"/>
      <c r="P18" s="76"/>
      <c r="Q18" s="77"/>
      <c r="R18" s="77"/>
      <c r="S18" s="77"/>
      <c r="T18" s="77"/>
    </row>
    <row r="19" spans="1:20" s="78" customFormat="1" ht="12">
      <c r="A19" s="66" t="s">
        <v>196</v>
      </c>
      <c r="B19" s="67"/>
      <c r="C19" s="68"/>
      <c r="D19" s="68"/>
      <c r="E19" s="68"/>
      <c r="F19" s="68"/>
      <c r="G19" s="75"/>
      <c r="H19" s="75"/>
      <c r="I19" s="68"/>
      <c r="J19" s="68"/>
      <c r="K19" s="68"/>
      <c r="L19" s="68"/>
      <c r="M19" s="75">
        <v>2656.64</v>
      </c>
      <c r="N19" s="68">
        <f t="shared" si="3"/>
        <v>2656.64</v>
      </c>
      <c r="O19" s="75"/>
      <c r="P19" s="77"/>
      <c r="Q19" s="77"/>
      <c r="R19" s="77"/>
      <c r="S19" s="77"/>
      <c r="T19" s="77"/>
    </row>
    <row r="20" spans="1:20" s="78" customFormat="1" ht="72">
      <c r="A20" s="66" t="s">
        <v>28</v>
      </c>
      <c r="B20" s="67" t="s">
        <v>85</v>
      </c>
      <c r="C20" s="68">
        <v>5400000</v>
      </c>
      <c r="D20" s="68"/>
      <c r="E20" s="68"/>
      <c r="F20" s="68"/>
      <c r="G20" s="75"/>
      <c r="H20" s="68"/>
      <c r="I20" s="68">
        <v>5400000</v>
      </c>
      <c r="J20" s="68">
        <v>5400000</v>
      </c>
      <c r="K20" s="68">
        <v>5400000</v>
      </c>
      <c r="L20" s="68">
        <v>5400000</v>
      </c>
      <c r="M20" s="75">
        <v>5256779.7</v>
      </c>
      <c r="N20" s="68">
        <f t="shared" si="3"/>
        <v>-143220.29999999981</v>
      </c>
      <c r="O20" s="75"/>
      <c r="P20" s="77"/>
      <c r="Q20" s="77"/>
      <c r="R20" s="77"/>
      <c r="S20" s="77"/>
      <c r="T20" s="77"/>
    </row>
    <row r="21" spans="1:20" s="57" customFormat="1" ht="69.75" customHeight="1">
      <c r="A21" s="58" t="s">
        <v>86</v>
      </c>
      <c r="B21" s="59" t="s">
        <v>87</v>
      </c>
      <c r="C21" s="60">
        <v>0</v>
      </c>
      <c r="D21" s="60"/>
      <c r="E21" s="60"/>
      <c r="F21" s="60"/>
      <c r="G21" s="60"/>
      <c r="H21" s="60"/>
      <c r="I21" s="60">
        <v>891957.65</v>
      </c>
      <c r="J21" s="60">
        <v>905613.18</v>
      </c>
      <c r="K21" s="60">
        <v>905613.18</v>
      </c>
      <c r="L21" s="60">
        <v>905613.18</v>
      </c>
      <c r="M21" s="60">
        <v>905613.18</v>
      </c>
      <c r="N21" s="60">
        <f t="shared" si="3"/>
        <v>0</v>
      </c>
      <c r="O21" s="55"/>
      <c r="P21" s="41"/>
      <c r="Q21" s="41"/>
      <c r="R21" s="41"/>
      <c r="S21" s="41"/>
      <c r="T21" s="41"/>
    </row>
    <row r="22" spans="1:20" s="41" customFormat="1" ht="69.75" customHeight="1">
      <c r="A22" s="58" t="s">
        <v>88</v>
      </c>
      <c r="B22" s="59" t="s">
        <v>89</v>
      </c>
      <c r="C22" s="60">
        <f>C23+C25</f>
        <v>329000</v>
      </c>
      <c r="D22" s="60">
        <f>D23+D25+D24</f>
        <v>0</v>
      </c>
      <c r="E22" s="60">
        <f>E23+E25+E24</f>
        <v>0</v>
      </c>
      <c r="F22" s="60">
        <f>F23+F25+F24</f>
        <v>0</v>
      </c>
      <c r="G22" s="60">
        <f>G23+G24+G25</f>
        <v>0</v>
      </c>
      <c r="H22" s="60">
        <f>H23+H24+H25</f>
        <v>0</v>
      </c>
      <c r="I22" s="60">
        <f>I23+I25</f>
        <v>989089.52</v>
      </c>
      <c r="J22" s="60">
        <f>J23+J25</f>
        <v>1893145.19</v>
      </c>
      <c r="K22" s="60">
        <f>K23+K25</f>
        <v>1893145.19</v>
      </c>
      <c r="L22" s="60">
        <f>L23+L25</f>
        <v>1893145.19</v>
      </c>
      <c r="M22" s="60">
        <f>M23+M24+M25</f>
        <v>2821764.65</v>
      </c>
      <c r="N22" s="60">
        <f t="shared" si="3"/>
        <v>928619.46</v>
      </c>
      <c r="O22" s="74"/>
    </row>
    <row r="23" spans="1:20" s="77" customFormat="1" ht="36">
      <c r="A23" s="66" t="s">
        <v>46</v>
      </c>
      <c r="B23" s="67" t="s">
        <v>49</v>
      </c>
      <c r="C23" s="68">
        <v>0</v>
      </c>
      <c r="D23" s="68"/>
      <c r="E23" s="68"/>
      <c r="F23" s="68"/>
      <c r="G23" s="75"/>
      <c r="H23" s="68"/>
      <c r="I23" s="68">
        <v>90000</v>
      </c>
      <c r="J23" s="68">
        <v>250000</v>
      </c>
      <c r="K23" s="68">
        <v>250000</v>
      </c>
      <c r="L23" s="68">
        <v>250000</v>
      </c>
      <c r="M23" s="75">
        <v>987725.2</v>
      </c>
      <c r="N23" s="68">
        <f t="shared" si="3"/>
        <v>737725.2</v>
      </c>
      <c r="O23" s="79"/>
    </row>
    <row r="24" spans="1:20" s="77" customFormat="1" ht="36">
      <c r="A24" s="66" t="s">
        <v>30</v>
      </c>
      <c r="B24" s="67" t="s">
        <v>45</v>
      </c>
      <c r="C24" s="68">
        <v>0</v>
      </c>
      <c r="D24" s="68"/>
      <c r="E24" s="68"/>
      <c r="F24" s="68"/>
      <c r="G24" s="75"/>
      <c r="H24" s="68"/>
      <c r="I24" s="68">
        <v>0</v>
      </c>
      <c r="J24" s="68">
        <v>0</v>
      </c>
      <c r="K24" s="68">
        <v>0</v>
      </c>
      <c r="L24" s="68">
        <v>0</v>
      </c>
      <c r="M24" s="75"/>
      <c r="N24" s="68">
        <f>M24-L24</f>
        <v>0</v>
      </c>
      <c r="O24" s="79"/>
    </row>
    <row r="25" spans="1:20" s="78" customFormat="1" ht="72">
      <c r="A25" s="66" t="s">
        <v>90</v>
      </c>
      <c r="B25" s="67" t="s">
        <v>9</v>
      </c>
      <c r="C25" s="68">
        <v>329000</v>
      </c>
      <c r="D25" s="68"/>
      <c r="E25" s="68"/>
      <c r="F25" s="68"/>
      <c r="G25" s="75"/>
      <c r="H25" s="75"/>
      <c r="I25" s="68">
        <v>899089.52</v>
      </c>
      <c r="J25" s="68">
        <v>1643145.19</v>
      </c>
      <c r="K25" s="68">
        <v>1643145.19</v>
      </c>
      <c r="L25" s="68">
        <v>1643145.19</v>
      </c>
      <c r="M25" s="75">
        <v>1834039.45</v>
      </c>
      <c r="N25" s="68">
        <f t="shared" si="3"/>
        <v>190894.26</v>
      </c>
      <c r="O25" s="79"/>
      <c r="P25" s="77"/>
      <c r="Q25" s="77"/>
      <c r="R25" s="77"/>
      <c r="S25" s="77"/>
      <c r="T25" s="77"/>
    </row>
    <row r="26" spans="1:20" s="41" customFormat="1" ht="69.75" customHeight="1">
      <c r="A26" s="80" t="s">
        <v>91</v>
      </c>
      <c r="B26" s="59" t="s">
        <v>3</v>
      </c>
      <c r="C26" s="60">
        <f>C43+C44</f>
        <v>0</v>
      </c>
      <c r="D26" s="60">
        <f>D43+D44</f>
        <v>0</v>
      </c>
      <c r="E26" s="60">
        <f>E43+E44</f>
        <v>0</v>
      </c>
      <c r="F26" s="60">
        <f>F43+F44</f>
        <v>0</v>
      </c>
      <c r="G26" s="60">
        <f>G43+G44+G45</f>
        <v>0</v>
      </c>
      <c r="H26" s="60">
        <f>H43+H44+H45</f>
        <v>0</v>
      </c>
      <c r="I26" s="60">
        <f>SUM(I27:I44)</f>
        <v>610166.67000000004</v>
      </c>
      <c r="J26" s="60">
        <f>SUM(J27:J44)</f>
        <v>1635830.99</v>
      </c>
      <c r="K26" s="60">
        <v>1635830.99</v>
      </c>
      <c r="L26" s="60">
        <f>SUM(L27:L44)</f>
        <v>1635830.99</v>
      </c>
      <c r="M26" s="60">
        <f>SUM(M27:M44)</f>
        <v>2432344.0299999998</v>
      </c>
      <c r="N26" s="60">
        <f t="shared" si="3"/>
        <v>796513.0399999998</v>
      </c>
      <c r="O26" s="81"/>
    </row>
    <row r="27" spans="1:20" s="41" customFormat="1" ht="24">
      <c r="A27" s="82" t="s">
        <v>92</v>
      </c>
      <c r="B27" s="83" t="s">
        <v>93</v>
      </c>
      <c r="C27" s="84"/>
      <c r="D27" s="84"/>
      <c r="E27" s="84"/>
      <c r="F27" s="84"/>
      <c r="G27" s="85"/>
      <c r="H27" s="84"/>
      <c r="I27" s="84">
        <v>500</v>
      </c>
      <c r="J27" s="84">
        <v>18100</v>
      </c>
      <c r="K27" s="84">
        <v>18100</v>
      </c>
      <c r="L27" s="84">
        <v>18100</v>
      </c>
      <c r="M27" s="85">
        <v>19900</v>
      </c>
      <c r="N27" s="68">
        <f t="shared" si="3"/>
        <v>1800</v>
      </c>
      <c r="O27" s="86"/>
    </row>
    <row r="28" spans="1:20" s="41" customFormat="1" ht="24">
      <c r="A28" s="87" t="s">
        <v>94</v>
      </c>
      <c r="B28" s="88" t="s">
        <v>95</v>
      </c>
      <c r="C28" s="68"/>
      <c r="D28" s="68"/>
      <c r="E28" s="68"/>
      <c r="F28" s="68"/>
      <c r="G28" s="75"/>
      <c r="H28" s="68"/>
      <c r="I28" s="68">
        <v>101117.65</v>
      </c>
      <c r="J28" s="68">
        <v>223616.49</v>
      </c>
      <c r="K28" s="68">
        <v>223616.49</v>
      </c>
      <c r="L28" s="68">
        <v>223616.49</v>
      </c>
      <c r="M28" s="75">
        <v>332635.20999999996</v>
      </c>
      <c r="N28" s="68">
        <f t="shared" si="3"/>
        <v>109018.71999999997</v>
      </c>
      <c r="O28" s="86"/>
    </row>
    <row r="29" spans="1:20" s="41" customFormat="1" ht="24">
      <c r="A29" s="87" t="s">
        <v>96</v>
      </c>
      <c r="B29" s="88" t="s">
        <v>97</v>
      </c>
      <c r="C29" s="68"/>
      <c r="D29" s="68"/>
      <c r="E29" s="68"/>
      <c r="F29" s="68"/>
      <c r="G29" s="75"/>
      <c r="H29" s="68"/>
      <c r="I29" s="68">
        <v>1300</v>
      </c>
      <c r="J29" s="68">
        <v>17681.46</v>
      </c>
      <c r="K29" s="68">
        <v>17681.46</v>
      </c>
      <c r="L29" s="68">
        <v>17681.46</v>
      </c>
      <c r="M29" s="75">
        <v>31943.919999999998</v>
      </c>
      <c r="N29" s="68">
        <f t="shared" si="3"/>
        <v>14262.46</v>
      </c>
      <c r="O29" s="86"/>
    </row>
    <row r="30" spans="1:20" s="41" customFormat="1" ht="24">
      <c r="A30" s="87" t="s">
        <v>98</v>
      </c>
      <c r="B30" s="88" t="s">
        <v>99</v>
      </c>
      <c r="C30" s="68"/>
      <c r="D30" s="68"/>
      <c r="E30" s="68"/>
      <c r="F30" s="68"/>
      <c r="G30" s="75"/>
      <c r="H30" s="68"/>
      <c r="I30" s="68">
        <v>1000</v>
      </c>
      <c r="J30" s="68">
        <v>0</v>
      </c>
      <c r="K30" s="68">
        <v>0</v>
      </c>
      <c r="L30" s="68">
        <v>0</v>
      </c>
      <c r="M30" s="75">
        <v>0</v>
      </c>
      <c r="N30" s="68">
        <f t="shared" si="3"/>
        <v>0</v>
      </c>
      <c r="O30" s="86"/>
    </row>
    <row r="31" spans="1:20" s="41" customFormat="1" ht="24">
      <c r="A31" s="87" t="s">
        <v>100</v>
      </c>
      <c r="B31" s="67" t="s">
        <v>101</v>
      </c>
      <c r="C31" s="68"/>
      <c r="D31" s="68"/>
      <c r="E31" s="68"/>
      <c r="F31" s="68"/>
      <c r="G31" s="75"/>
      <c r="H31" s="68"/>
      <c r="I31" s="68">
        <v>5400</v>
      </c>
      <c r="J31" s="68">
        <v>4775.54</v>
      </c>
      <c r="K31" s="68">
        <v>4775.54</v>
      </c>
      <c r="L31" s="68">
        <v>4775.54</v>
      </c>
      <c r="M31" s="75">
        <v>4500</v>
      </c>
      <c r="N31" s="68">
        <f t="shared" si="3"/>
        <v>-275.53999999999996</v>
      </c>
      <c r="O31" s="86"/>
    </row>
    <row r="32" spans="1:20" s="41" customFormat="1" ht="24">
      <c r="A32" s="87" t="s">
        <v>102</v>
      </c>
      <c r="B32" s="67" t="s">
        <v>103</v>
      </c>
      <c r="C32" s="68"/>
      <c r="D32" s="68"/>
      <c r="E32" s="68"/>
      <c r="F32" s="68"/>
      <c r="G32" s="75"/>
      <c r="H32" s="68"/>
      <c r="I32" s="68">
        <v>50000</v>
      </c>
      <c r="J32" s="68">
        <v>50000</v>
      </c>
      <c r="K32" s="68">
        <v>50000</v>
      </c>
      <c r="L32" s="68">
        <v>50000</v>
      </c>
      <c r="M32" s="75">
        <v>50000</v>
      </c>
      <c r="N32" s="68">
        <f t="shared" si="3"/>
        <v>0</v>
      </c>
      <c r="O32" s="86"/>
    </row>
    <row r="33" spans="1:16" s="41" customFormat="1" ht="24">
      <c r="A33" s="87" t="s">
        <v>104</v>
      </c>
      <c r="B33" s="67" t="s">
        <v>105</v>
      </c>
      <c r="C33" s="68"/>
      <c r="D33" s="68"/>
      <c r="E33" s="68"/>
      <c r="F33" s="68"/>
      <c r="G33" s="75"/>
      <c r="H33" s="68"/>
      <c r="I33" s="68">
        <v>0</v>
      </c>
      <c r="J33" s="68">
        <v>3000</v>
      </c>
      <c r="K33" s="68">
        <v>3000</v>
      </c>
      <c r="L33" s="68">
        <v>3000</v>
      </c>
      <c r="M33" s="75">
        <v>5000</v>
      </c>
      <c r="N33" s="68">
        <f t="shared" si="3"/>
        <v>2000</v>
      </c>
      <c r="O33" s="86"/>
    </row>
    <row r="34" spans="1:16" s="41" customFormat="1" ht="24">
      <c r="A34" s="87" t="s">
        <v>106</v>
      </c>
      <c r="B34" s="67" t="s">
        <v>107</v>
      </c>
      <c r="C34" s="68"/>
      <c r="D34" s="68"/>
      <c r="E34" s="68"/>
      <c r="F34" s="68"/>
      <c r="G34" s="75"/>
      <c r="H34" s="68"/>
      <c r="I34" s="68">
        <v>0</v>
      </c>
      <c r="J34" s="68">
        <v>1000</v>
      </c>
      <c r="K34" s="68">
        <v>1000</v>
      </c>
      <c r="L34" s="68">
        <v>1000</v>
      </c>
      <c r="M34" s="75">
        <v>1000</v>
      </c>
      <c r="N34" s="68">
        <f t="shared" si="3"/>
        <v>0</v>
      </c>
      <c r="O34" s="86"/>
    </row>
    <row r="35" spans="1:16" s="41" customFormat="1" ht="24.75" customHeight="1">
      <c r="A35" s="87" t="s">
        <v>108</v>
      </c>
      <c r="B35" s="88" t="s">
        <v>109</v>
      </c>
      <c r="C35" s="68"/>
      <c r="D35" s="68"/>
      <c r="E35" s="68"/>
      <c r="F35" s="68"/>
      <c r="G35" s="75"/>
      <c r="H35" s="68"/>
      <c r="I35" s="68">
        <v>50500</v>
      </c>
      <c r="J35" s="68">
        <v>244000</v>
      </c>
      <c r="K35" s="68">
        <v>244000</v>
      </c>
      <c r="L35" s="68">
        <v>244000</v>
      </c>
      <c r="M35" s="75">
        <v>311922.75</v>
      </c>
      <c r="N35" s="68">
        <f t="shared" si="3"/>
        <v>67922.75</v>
      </c>
      <c r="O35" s="86"/>
    </row>
    <row r="36" spans="1:16" s="41" customFormat="1" ht="24.75" customHeight="1">
      <c r="A36" s="87" t="s">
        <v>110</v>
      </c>
      <c r="B36" s="88" t="s">
        <v>111</v>
      </c>
      <c r="C36" s="68"/>
      <c r="D36" s="68"/>
      <c r="E36" s="68"/>
      <c r="F36" s="68"/>
      <c r="G36" s="75"/>
      <c r="H36" s="68"/>
      <c r="I36" s="68">
        <v>0</v>
      </c>
      <c r="J36" s="68">
        <v>0</v>
      </c>
      <c r="K36" s="68">
        <v>0</v>
      </c>
      <c r="L36" s="68">
        <v>0</v>
      </c>
      <c r="M36" s="75">
        <v>425</v>
      </c>
      <c r="N36" s="68">
        <f t="shared" si="3"/>
        <v>425</v>
      </c>
      <c r="O36" s="86"/>
    </row>
    <row r="37" spans="1:16" s="41" customFormat="1" ht="24">
      <c r="A37" s="87" t="s">
        <v>112</v>
      </c>
      <c r="B37" s="67" t="s">
        <v>113</v>
      </c>
      <c r="C37" s="68"/>
      <c r="D37" s="68"/>
      <c r="E37" s="68"/>
      <c r="F37" s="68"/>
      <c r="G37" s="75"/>
      <c r="H37" s="68"/>
      <c r="I37" s="68">
        <v>1000</v>
      </c>
      <c r="J37" s="68">
        <v>2500</v>
      </c>
      <c r="K37" s="68">
        <v>2500</v>
      </c>
      <c r="L37" s="68">
        <v>2500</v>
      </c>
      <c r="M37" s="75">
        <v>3500</v>
      </c>
      <c r="N37" s="68">
        <f t="shared" si="3"/>
        <v>1000</v>
      </c>
      <c r="O37" s="86"/>
    </row>
    <row r="38" spans="1:16" s="41" customFormat="1" ht="24">
      <c r="A38" s="87" t="s">
        <v>114</v>
      </c>
      <c r="B38" s="67" t="s">
        <v>115</v>
      </c>
      <c r="C38" s="68"/>
      <c r="D38" s="68"/>
      <c r="E38" s="68"/>
      <c r="F38" s="68"/>
      <c r="G38" s="75"/>
      <c r="H38" s="68"/>
      <c r="I38" s="68">
        <v>14800</v>
      </c>
      <c r="J38" s="68">
        <v>14800</v>
      </c>
      <c r="K38" s="68">
        <v>14800</v>
      </c>
      <c r="L38" s="68">
        <v>14800</v>
      </c>
      <c r="M38" s="75">
        <v>14500</v>
      </c>
      <c r="N38" s="68">
        <f t="shared" si="3"/>
        <v>-300</v>
      </c>
      <c r="O38" s="86"/>
    </row>
    <row r="39" spans="1:16" s="41" customFormat="1" ht="24" customHeight="1">
      <c r="A39" s="87" t="s">
        <v>116</v>
      </c>
      <c r="B39" s="88" t="s">
        <v>117</v>
      </c>
      <c r="C39" s="68"/>
      <c r="D39" s="68"/>
      <c r="E39" s="68"/>
      <c r="F39" s="68"/>
      <c r="G39" s="75"/>
      <c r="H39" s="68"/>
      <c r="I39" s="68">
        <v>199600</v>
      </c>
      <c r="J39" s="68">
        <v>252716.05</v>
      </c>
      <c r="K39" s="68">
        <v>252716.05</v>
      </c>
      <c r="L39" s="68">
        <v>252716.05</v>
      </c>
      <c r="M39" s="75">
        <v>444890.89</v>
      </c>
      <c r="N39" s="68">
        <f t="shared" si="3"/>
        <v>192174.84000000003</v>
      </c>
      <c r="O39" s="86"/>
    </row>
    <row r="40" spans="1:16" s="41" customFormat="1" ht="24">
      <c r="A40" s="87" t="s">
        <v>118</v>
      </c>
      <c r="B40" s="88" t="s">
        <v>119</v>
      </c>
      <c r="C40" s="68"/>
      <c r="D40" s="68"/>
      <c r="E40" s="68"/>
      <c r="F40" s="68"/>
      <c r="G40" s="75"/>
      <c r="H40" s="68"/>
      <c r="I40" s="68">
        <v>140900</v>
      </c>
      <c r="J40" s="68">
        <v>637612.53</v>
      </c>
      <c r="K40" s="68">
        <v>637612.53</v>
      </c>
      <c r="L40" s="68">
        <v>637612.53</v>
      </c>
      <c r="M40" s="75">
        <v>1012599.64</v>
      </c>
      <c r="N40" s="68">
        <f t="shared" si="3"/>
        <v>374987.11</v>
      </c>
      <c r="O40" s="86"/>
    </row>
    <row r="41" spans="1:16" s="41" customFormat="1" ht="24">
      <c r="A41" s="87" t="s">
        <v>120</v>
      </c>
      <c r="B41" s="67" t="s">
        <v>121</v>
      </c>
      <c r="C41" s="68"/>
      <c r="D41" s="68"/>
      <c r="E41" s="68"/>
      <c r="F41" s="68"/>
      <c r="G41" s="75"/>
      <c r="H41" s="68"/>
      <c r="I41" s="68">
        <v>9500</v>
      </c>
      <c r="J41" s="68">
        <v>57292.95</v>
      </c>
      <c r="K41" s="68">
        <v>57292.95</v>
      </c>
      <c r="L41" s="68">
        <v>57292.95</v>
      </c>
      <c r="M41" s="75">
        <v>79601.88</v>
      </c>
      <c r="N41" s="68">
        <f t="shared" si="3"/>
        <v>22308.930000000008</v>
      </c>
      <c r="O41" s="86"/>
    </row>
    <row r="42" spans="1:16" s="41" customFormat="1" ht="15.75" customHeight="1">
      <c r="A42" s="87" t="s">
        <v>122</v>
      </c>
      <c r="B42" s="67" t="s">
        <v>123</v>
      </c>
      <c r="C42" s="68"/>
      <c r="D42" s="68"/>
      <c r="E42" s="68"/>
      <c r="F42" s="68"/>
      <c r="G42" s="75"/>
      <c r="H42" s="68"/>
      <c r="I42" s="68">
        <v>0</v>
      </c>
      <c r="J42" s="68">
        <v>3779.3</v>
      </c>
      <c r="K42" s="68">
        <v>3779.3</v>
      </c>
      <c r="L42" s="68">
        <v>3779.3</v>
      </c>
      <c r="M42" s="75">
        <v>14959.07</v>
      </c>
      <c r="N42" s="68">
        <f t="shared" si="3"/>
        <v>11179.77</v>
      </c>
      <c r="O42" s="86"/>
    </row>
    <row r="43" spans="1:16" s="41" customFormat="1" ht="36">
      <c r="A43" s="87" t="s">
        <v>124</v>
      </c>
      <c r="B43" s="67" t="s">
        <v>125</v>
      </c>
      <c r="C43" s="68"/>
      <c r="D43" s="68"/>
      <c r="E43" s="68"/>
      <c r="F43" s="68"/>
      <c r="G43" s="75"/>
      <c r="H43" s="68"/>
      <c r="I43" s="68">
        <v>4549.0200000000004</v>
      </c>
      <c r="J43" s="68">
        <v>74956.67</v>
      </c>
      <c r="K43" s="68">
        <v>74956.67</v>
      </c>
      <c r="L43" s="68">
        <v>74956.67</v>
      </c>
      <c r="M43" s="75">
        <v>74965.67</v>
      </c>
      <c r="N43" s="68">
        <f t="shared" si="3"/>
        <v>9</v>
      </c>
      <c r="O43" s="86"/>
    </row>
    <row r="44" spans="1:16" s="41" customFormat="1" ht="21" customHeight="1">
      <c r="A44" s="87" t="s">
        <v>126</v>
      </c>
      <c r="B44" s="67" t="s">
        <v>127</v>
      </c>
      <c r="C44" s="68"/>
      <c r="D44" s="68"/>
      <c r="E44" s="68"/>
      <c r="F44" s="68"/>
      <c r="G44" s="75"/>
      <c r="H44" s="68"/>
      <c r="I44" s="68">
        <v>30000</v>
      </c>
      <c r="J44" s="68">
        <v>30000</v>
      </c>
      <c r="K44" s="68">
        <v>30000</v>
      </c>
      <c r="L44" s="68">
        <v>30000</v>
      </c>
      <c r="M44" s="75">
        <v>30000</v>
      </c>
      <c r="N44" s="68">
        <f t="shared" si="3"/>
        <v>0</v>
      </c>
      <c r="O44" s="86"/>
    </row>
    <row r="45" spans="1:16" s="41" customFormat="1" ht="40.5" customHeight="1">
      <c r="A45" s="58" t="s">
        <v>128</v>
      </c>
      <c r="B45" s="89" t="s">
        <v>129</v>
      </c>
      <c r="C45" s="60">
        <v>0</v>
      </c>
      <c r="D45" s="60"/>
      <c r="E45" s="60"/>
      <c r="F45" s="60"/>
      <c r="G45" s="60"/>
      <c r="H45" s="60"/>
      <c r="I45" s="60">
        <v>0</v>
      </c>
      <c r="J45" s="60">
        <v>0</v>
      </c>
      <c r="K45" s="60">
        <v>0</v>
      </c>
      <c r="L45" s="60">
        <v>0</v>
      </c>
      <c r="M45" s="60">
        <f>SUM(M46:M47)</f>
        <v>1397.68</v>
      </c>
      <c r="N45" s="60">
        <f t="shared" si="3"/>
        <v>1397.68</v>
      </c>
      <c r="O45" s="90"/>
    </row>
    <row r="46" spans="1:16" s="41" customFormat="1" ht="12.75">
      <c r="A46" s="87" t="s">
        <v>32</v>
      </c>
      <c r="B46" s="67" t="s">
        <v>130</v>
      </c>
      <c r="C46" s="68"/>
      <c r="D46" s="68"/>
      <c r="E46" s="68"/>
      <c r="F46" s="68"/>
      <c r="G46" s="75"/>
      <c r="H46" s="68"/>
      <c r="I46" s="68">
        <v>0</v>
      </c>
      <c r="J46" s="68">
        <v>0</v>
      </c>
      <c r="K46" s="68">
        <v>0</v>
      </c>
      <c r="L46" s="68">
        <v>0</v>
      </c>
      <c r="M46" s="75">
        <v>0</v>
      </c>
      <c r="N46" s="68">
        <f>M46-I46</f>
        <v>0</v>
      </c>
      <c r="O46" s="90"/>
    </row>
    <row r="47" spans="1:16" s="41" customFormat="1" ht="12.75">
      <c r="A47" s="87" t="s">
        <v>131</v>
      </c>
      <c r="B47" s="67" t="s">
        <v>132</v>
      </c>
      <c r="C47" s="68"/>
      <c r="D47" s="68"/>
      <c r="E47" s="68"/>
      <c r="F47" s="68"/>
      <c r="G47" s="75"/>
      <c r="H47" s="68"/>
      <c r="I47" s="68">
        <v>0</v>
      </c>
      <c r="J47" s="68">
        <v>0</v>
      </c>
      <c r="K47" s="68">
        <v>0</v>
      </c>
      <c r="L47" s="68">
        <v>0</v>
      </c>
      <c r="M47" s="75">
        <v>1397.68</v>
      </c>
      <c r="N47" s="68">
        <f>M47-I47</f>
        <v>1397.68</v>
      </c>
      <c r="O47" s="90"/>
    </row>
    <row r="48" spans="1:16" s="51" customFormat="1" ht="69.75" customHeight="1">
      <c r="A48" s="91" t="s">
        <v>133</v>
      </c>
      <c r="B48" s="49" t="s">
        <v>4</v>
      </c>
      <c r="C48" s="50">
        <f>C49+C50+C51</f>
        <v>159627188.48000002</v>
      </c>
      <c r="D48" s="50">
        <f>D49+D51+D81+D86</f>
        <v>0</v>
      </c>
      <c r="E48" s="50" t="e">
        <f>E49+E51+E81+E86</f>
        <v>#REF!</v>
      </c>
      <c r="F48" s="50">
        <f>F49+F51+F81+F86</f>
        <v>0</v>
      </c>
      <c r="G48" s="50">
        <f>G49+G51+G81+G86</f>
        <v>0</v>
      </c>
      <c r="H48" s="50">
        <f>H49+H51+H81+H86</f>
        <v>0</v>
      </c>
      <c r="I48" s="50">
        <f>I49+I50+I51+I86</f>
        <v>164485451.40000001</v>
      </c>
      <c r="J48" s="50">
        <f>J49+J50+J51+J86</f>
        <v>167487049.79000002</v>
      </c>
      <c r="K48" s="50">
        <f>K49+K50+K51+K86</f>
        <v>173251367.52000004</v>
      </c>
      <c r="L48" s="50">
        <f>L49+L50+L51+L86</f>
        <v>178578679.44</v>
      </c>
      <c r="M48" s="50">
        <f>M49+M50+M51+M86</f>
        <v>178029305.64000002</v>
      </c>
      <c r="N48" s="50">
        <f t="shared" si="3"/>
        <v>-549373.79999998212</v>
      </c>
      <c r="O48" s="92"/>
      <c r="P48" s="93">
        <f>M48-M86</f>
        <v>178029832.27000001</v>
      </c>
    </row>
    <row r="49" spans="1:17" s="41" customFormat="1" ht="69.75" customHeight="1">
      <c r="A49" s="52" t="s">
        <v>47</v>
      </c>
      <c r="B49" s="53" t="s">
        <v>134</v>
      </c>
      <c r="C49" s="54">
        <v>71912600</v>
      </c>
      <c r="D49" s="54"/>
      <c r="E49" s="54"/>
      <c r="F49" s="54"/>
      <c r="G49" s="54"/>
      <c r="H49" s="54"/>
      <c r="I49" s="54">
        <f>71912600+152227</f>
        <v>72064827</v>
      </c>
      <c r="J49" s="54">
        <f>71912600+152227</f>
        <v>72064827</v>
      </c>
      <c r="K49" s="54">
        <f>71912600+152227</f>
        <v>72064827</v>
      </c>
      <c r="L49" s="54">
        <f>71912600+152227</f>
        <v>72064827</v>
      </c>
      <c r="M49" s="54">
        <v>72064827</v>
      </c>
      <c r="N49" s="54">
        <f t="shared" si="3"/>
        <v>0</v>
      </c>
      <c r="O49" s="90"/>
      <c r="P49" s="56"/>
    </row>
    <row r="50" spans="1:17" s="41" customFormat="1" ht="15.75">
      <c r="A50" s="52" t="s">
        <v>135</v>
      </c>
      <c r="B50" s="94" t="s">
        <v>136</v>
      </c>
      <c r="C50" s="54">
        <f>C81</f>
        <v>14838.45</v>
      </c>
      <c r="D50" s="54"/>
      <c r="E50" s="54"/>
      <c r="F50" s="54"/>
      <c r="G50" s="54"/>
      <c r="H50" s="54"/>
      <c r="I50" s="54">
        <f>I70+I81</f>
        <v>251427.18000000002</v>
      </c>
      <c r="J50" s="54">
        <f>J70+J81</f>
        <v>251427.18000000002</v>
      </c>
      <c r="K50" s="54">
        <f>K70+K81</f>
        <v>251427.18000000002</v>
      </c>
      <c r="L50" s="54">
        <f>L70+L81</f>
        <v>251427.18000000002</v>
      </c>
      <c r="M50" s="54">
        <f>M70+M81</f>
        <v>14838.45</v>
      </c>
      <c r="N50" s="54">
        <f t="shared" si="3"/>
        <v>-236588.73</v>
      </c>
      <c r="O50" s="90"/>
      <c r="P50" s="56"/>
    </row>
    <row r="51" spans="1:17" s="41" customFormat="1" ht="40.5" customHeight="1">
      <c r="A51" s="58" t="s">
        <v>137</v>
      </c>
      <c r="B51" s="95" t="s">
        <v>138</v>
      </c>
      <c r="C51" s="60">
        <f>C52+C55+C63+C71+C83+C85</f>
        <v>87699750.030000001</v>
      </c>
      <c r="D51" s="60">
        <f>D52+D55+D63+D71+D82+D83+D85</f>
        <v>0</v>
      </c>
      <c r="E51" s="60" t="e">
        <f>E52+E61+E66+E67+E72+E82+E85+E83+#REF!+#REF!+#REF!+E65+E62+E79</f>
        <v>#REF!</v>
      </c>
      <c r="F51" s="60">
        <f>F52+F55+F63+F71+F82+F83+F85</f>
        <v>0</v>
      </c>
      <c r="G51" s="60">
        <f>G52+G55+G63+G71+G82+G83+G85</f>
        <v>0</v>
      </c>
      <c r="H51" s="60">
        <f>H52+H55+H63+H71+H82+H83+H85</f>
        <v>0</v>
      </c>
      <c r="I51" s="60">
        <f>I52+I55+I64+I67+I71+I83+I85</f>
        <v>92169723.849999994</v>
      </c>
      <c r="J51" s="60">
        <f>J52+J55+J64+J67+J71+J83+J84+J85</f>
        <v>95171322.239999995</v>
      </c>
      <c r="K51" s="60">
        <f>K52+K55+K64+K67+K71+K83+K84+K85</f>
        <v>100935639.97000001</v>
      </c>
      <c r="L51" s="60">
        <f>L52+L55+L64+L67+L71+L83+L84+L85</f>
        <v>106262951.89</v>
      </c>
      <c r="M51" s="60">
        <f>M52+M55+M64+M67+M71+M82+M83+M84+M85</f>
        <v>105950166.82000001</v>
      </c>
      <c r="N51" s="60">
        <f t="shared" si="3"/>
        <v>-312785.06999999285</v>
      </c>
      <c r="O51" s="61"/>
      <c r="P51" s="56">
        <f>M51-L51</f>
        <v>-312785.06999999285</v>
      </c>
    </row>
    <row r="52" spans="1:17" s="41" customFormat="1" ht="36">
      <c r="A52" s="58" t="s">
        <v>137</v>
      </c>
      <c r="B52" s="96" t="s">
        <v>139</v>
      </c>
      <c r="C52" s="60">
        <f>SUM(C53:C54)</f>
        <v>76680400</v>
      </c>
      <c r="D52" s="60">
        <f>SUM(D53:D54)</f>
        <v>0</v>
      </c>
      <c r="E52" s="60">
        <v>23909946.48</v>
      </c>
      <c r="F52" s="60">
        <f t="shared" ref="F52:M52" si="7">SUM(F53:F54)</f>
        <v>0</v>
      </c>
      <c r="G52" s="60">
        <f t="shared" si="7"/>
        <v>0</v>
      </c>
      <c r="H52" s="60">
        <f t="shared" si="7"/>
        <v>0</v>
      </c>
      <c r="I52" s="60">
        <f t="shared" si="7"/>
        <v>76680400</v>
      </c>
      <c r="J52" s="60">
        <f>SUM(J53:J54)</f>
        <v>75699251.180000007</v>
      </c>
      <c r="K52" s="60">
        <f t="shared" ref="K52" si="8">SUM(K53:K54)</f>
        <v>77540251.180000007</v>
      </c>
      <c r="L52" s="60">
        <f t="shared" si="7"/>
        <v>77540251.180000007</v>
      </c>
      <c r="M52" s="60">
        <f t="shared" si="7"/>
        <v>77540251.180000007</v>
      </c>
      <c r="N52" s="60">
        <f t="shared" si="3"/>
        <v>0</v>
      </c>
      <c r="O52" s="61"/>
      <c r="P52" s="56"/>
    </row>
    <row r="53" spans="1:17" s="41" customFormat="1" ht="24">
      <c r="A53" s="66"/>
      <c r="B53" s="67" t="s">
        <v>140</v>
      </c>
      <c r="C53" s="68">
        <v>76680400</v>
      </c>
      <c r="D53" s="68"/>
      <c r="E53" s="68"/>
      <c r="F53" s="68"/>
      <c r="G53" s="68"/>
      <c r="H53" s="68"/>
      <c r="I53" s="68">
        <v>76680400</v>
      </c>
      <c r="J53" s="68">
        <f>76680400-981148.82</f>
        <v>75699251.180000007</v>
      </c>
      <c r="K53" s="68">
        <v>77540251.180000007</v>
      </c>
      <c r="L53" s="68">
        <f>76680400-981148.82+1841000</f>
        <v>77540251.180000007</v>
      </c>
      <c r="M53" s="68">
        <v>77540251.180000007</v>
      </c>
      <c r="N53" s="68">
        <f t="shared" si="3"/>
        <v>0</v>
      </c>
      <c r="O53" s="97"/>
    </row>
    <row r="54" spans="1:17" s="41" customFormat="1" ht="24">
      <c r="A54" s="66"/>
      <c r="B54" s="67" t="s">
        <v>141</v>
      </c>
      <c r="C54" s="68">
        <v>0</v>
      </c>
      <c r="D54" s="68"/>
      <c r="E54" s="68"/>
      <c r="F54" s="68"/>
      <c r="G54" s="68"/>
      <c r="H54" s="68"/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f t="shared" si="3"/>
        <v>0</v>
      </c>
      <c r="O54" s="97"/>
    </row>
    <row r="55" spans="1:17" s="41" customFormat="1" ht="45">
      <c r="A55" s="58" t="s">
        <v>137</v>
      </c>
      <c r="B55" s="98" t="s">
        <v>37</v>
      </c>
      <c r="C55" s="60">
        <f>SUM(C60:C62)</f>
        <v>1504937.11</v>
      </c>
      <c r="D55" s="60">
        <f>SUM(D60:D62)</f>
        <v>0</v>
      </c>
      <c r="E55" s="60"/>
      <c r="F55" s="60">
        <f>SUM(F60:F62)</f>
        <v>0</v>
      </c>
      <c r="G55" s="60">
        <f>SUM(G60:G62)</f>
        <v>0</v>
      </c>
      <c r="H55" s="60">
        <f>SUM(H60:H62)</f>
        <v>0</v>
      </c>
      <c r="I55" s="60">
        <f>SUM(I56:I61)</f>
        <v>5581679.1099999994</v>
      </c>
      <c r="J55" s="60">
        <f>SUM(J56:J61)</f>
        <v>5942919.1100000003</v>
      </c>
      <c r="K55" s="60">
        <f>SUM(K56:K61)</f>
        <v>8426718.1099999994</v>
      </c>
      <c r="L55" s="60">
        <f>SUM(L56:L61)</f>
        <v>8317718.1100000003</v>
      </c>
      <c r="M55" s="60">
        <f>SUM(M56:M62)</f>
        <v>8294633.04</v>
      </c>
      <c r="N55" s="60">
        <f t="shared" si="3"/>
        <v>-23085.070000000298</v>
      </c>
      <c r="O55" s="61"/>
      <c r="Q55" s="56"/>
    </row>
    <row r="56" spans="1:17" s="41" customFormat="1" ht="15.75">
      <c r="A56" s="52"/>
      <c r="B56" s="67" t="s">
        <v>142</v>
      </c>
      <c r="C56" s="54"/>
      <c r="D56" s="54"/>
      <c r="E56" s="54"/>
      <c r="F56" s="54"/>
      <c r="G56" s="54"/>
      <c r="H56" s="54"/>
      <c r="I56" s="68">
        <f>1530031+1530031</f>
        <v>3060062</v>
      </c>
      <c r="J56" s="68">
        <f>1530031+1530031</f>
        <v>3060062</v>
      </c>
      <c r="K56" s="68">
        <f>1530031+1530031</f>
        <v>3060062</v>
      </c>
      <c r="L56" s="68">
        <f>1530031+1530031</f>
        <v>3060062</v>
      </c>
      <c r="M56" s="68">
        <f>1530031+1530031</f>
        <v>3060062</v>
      </c>
      <c r="N56" s="68">
        <f t="shared" si="3"/>
        <v>0</v>
      </c>
      <c r="O56" s="61"/>
      <c r="Q56" s="56"/>
    </row>
    <row r="57" spans="1:17" s="41" customFormat="1" ht="24">
      <c r="A57" s="52"/>
      <c r="B57" s="67" t="s">
        <v>143</v>
      </c>
      <c r="C57" s="54"/>
      <c r="D57" s="54"/>
      <c r="E57" s="54"/>
      <c r="F57" s="54"/>
      <c r="G57" s="54"/>
      <c r="H57" s="54"/>
      <c r="I57" s="68">
        <f>508340+508340</f>
        <v>1016680</v>
      </c>
      <c r="J57" s="68">
        <f>508340+508340</f>
        <v>1016680</v>
      </c>
      <c r="K57" s="68">
        <f>508340+508340</f>
        <v>1016680</v>
      </c>
      <c r="L57" s="68">
        <f>508340+508340</f>
        <v>1016680</v>
      </c>
      <c r="M57" s="68">
        <f>508340+508340</f>
        <v>1016680</v>
      </c>
      <c r="N57" s="68">
        <f t="shared" si="3"/>
        <v>0</v>
      </c>
      <c r="O57" s="61"/>
      <c r="Q57" s="56"/>
    </row>
    <row r="58" spans="1:17" s="41" customFormat="1" ht="15.75">
      <c r="A58" s="52"/>
      <c r="B58" s="67" t="s">
        <v>144</v>
      </c>
      <c r="C58" s="54"/>
      <c r="D58" s="54"/>
      <c r="E58" s="54"/>
      <c r="F58" s="54"/>
      <c r="G58" s="54"/>
      <c r="H58" s="54"/>
      <c r="I58" s="68"/>
      <c r="J58" s="68">
        <v>300000</v>
      </c>
      <c r="K58" s="68">
        <f>2783799</f>
        <v>2783799</v>
      </c>
      <c r="L58" s="68">
        <v>2783799</v>
      </c>
      <c r="M58" s="68">
        <v>2783799</v>
      </c>
      <c r="N58" s="68"/>
      <c r="O58" s="61"/>
      <c r="Q58" s="56"/>
    </row>
    <row r="59" spans="1:17" s="41" customFormat="1" ht="15.75">
      <c r="A59" s="52"/>
      <c r="B59" s="67" t="s">
        <v>145</v>
      </c>
      <c r="C59" s="54"/>
      <c r="D59" s="54"/>
      <c r="E59" s="54"/>
      <c r="F59" s="54"/>
      <c r="G59" s="54"/>
      <c r="H59" s="54"/>
      <c r="I59" s="68"/>
      <c r="J59" s="68">
        <v>61240</v>
      </c>
      <c r="K59" s="68">
        <v>61240</v>
      </c>
      <c r="L59" s="68">
        <v>61240</v>
      </c>
      <c r="M59" s="68">
        <v>61240</v>
      </c>
      <c r="N59" s="68"/>
      <c r="O59" s="61"/>
      <c r="Q59" s="56"/>
    </row>
    <row r="60" spans="1:17" s="71" customFormat="1" ht="24">
      <c r="A60" s="66"/>
      <c r="B60" s="67" t="s">
        <v>146</v>
      </c>
      <c r="C60" s="68">
        <v>106237.11</v>
      </c>
      <c r="D60" s="68"/>
      <c r="E60" s="68"/>
      <c r="F60" s="68"/>
      <c r="G60" s="68"/>
      <c r="H60" s="68"/>
      <c r="I60" s="68">
        <v>106237.11</v>
      </c>
      <c r="J60" s="68">
        <v>106237.11</v>
      </c>
      <c r="K60" s="68">
        <v>106237.11</v>
      </c>
      <c r="L60" s="68">
        <v>106237.11</v>
      </c>
      <c r="M60" s="68">
        <v>83163.72</v>
      </c>
      <c r="N60" s="68">
        <f t="shared" si="3"/>
        <v>-23073.39</v>
      </c>
      <c r="O60" s="68"/>
      <c r="P60" s="99">
        <f>N60</f>
        <v>-23073.39</v>
      </c>
      <c r="Q60" s="99"/>
    </row>
    <row r="61" spans="1:17" s="71" customFormat="1" ht="24">
      <c r="A61" s="66"/>
      <c r="B61" s="67" t="s">
        <v>147</v>
      </c>
      <c r="C61" s="68">
        <v>1398700</v>
      </c>
      <c r="D61" s="68"/>
      <c r="E61" s="68"/>
      <c r="F61" s="68"/>
      <c r="G61" s="68"/>
      <c r="H61" s="68"/>
      <c r="I61" s="68">
        <v>1398700</v>
      </c>
      <c r="J61" s="68">
        <v>1398700</v>
      </c>
      <c r="K61" s="68">
        <v>1398700</v>
      </c>
      <c r="L61" s="68">
        <v>1289700</v>
      </c>
      <c r="M61" s="68">
        <v>1289688.32</v>
      </c>
      <c r="N61" s="68">
        <f t="shared" si="3"/>
        <v>-11.679999999934807</v>
      </c>
      <c r="O61" s="68"/>
      <c r="P61" s="99">
        <f>N61</f>
        <v>-11.679999999934807</v>
      </c>
    </row>
    <row r="62" spans="1:17" s="71" customFormat="1" ht="12">
      <c r="A62" s="66"/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99"/>
    </row>
    <row r="63" spans="1:17" s="41" customFormat="1" ht="23.25" customHeight="1">
      <c r="A63" s="58" t="s">
        <v>137</v>
      </c>
      <c r="B63" s="98" t="s">
        <v>38</v>
      </c>
      <c r="C63" s="60">
        <f>SUM(C65:C67)</f>
        <v>119700</v>
      </c>
      <c r="D63" s="60">
        <f>SUM(D65:D67)</f>
        <v>0</v>
      </c>
      <c r="E63" s="60"/>
      <c r="F63" s="60">
        <f t="shared" ref="F63:M63" si="9">SUM(F65:F67)</f>
        <v>0</v>
      </c>
      <c r="G63" s="60">
        <f t="shared" si="9"/>
        <v>0</v>
      </c>
      <c r="H63" s="60">
        <f t="shared" si="9"/>
        <v>0</v>
      </c>
      <c r="I63" s="60">
        <f t="shared" si="9"/>
        <v>362947.57</v>
      </c>
      <c r="J63" s="60">
        <f t="shared" si="9"/>
        <v>1961744.8299999996</v>
      </c>
      <c r="K63" s="60">
        <f t="shared" si="9"/>
        <v>2822263.56</v>
      </c>
      <c r="L63" s="60">
        <f t="shared" si="9"/>
        <v>8258575.4800000004</v>
      </c>
      <c r="M63" s="60">
        <f t="shared" si="9"/>
        <v>8138875.4800000004</v>
      </c>
      <c r="N63" s="60">
        <f>M63-L63</f>
        <v>-119700</v>
      </c>
      <c r="O63" s="100"/>
      <c r="P63" s="56"/>
    </row>
    <row r="64" spans="1:17" s="41" customFormat="1" ht="23.25" customHeight="1">
      <c r="A64" s="62"/>
      <c r="B64" s="101" t="s">
        <v>148</v>
      </c>
      <c r="C64" s="64">
        <f>C65+C66</f>
        <v>119700</v>
      </c>
      <c r="D64" s="64"/>
      <c r="E64" s="64"/>
      <c r="F64" s="64">
        <f>F65+F66</f>
        <v>0</v>
      </c>
      <c r="G64" s="64"/>
      <c r="H64" s="64">
        <f t="shared" ref="H64:N64" si="10">H65+H66</f>
        <v>0</v>
      </c>
      <c r="I64" s="64">
        <f t="shared" si="10"/>
        <v>119700</v>
      </c>
      <c r="J64" s="64">
        <f t="shared" si="10"/>
        <v>119700</v>
      </c>
      <c r="K64" s="64">
        <f t="shared" si="10"/>
        <v>119700</v>
      </c>
      <c r="L64" s="64">
        <f t="shared" si="10"/>
        <v>5278700</v>
      </c>
      <c r="M64" s="64">
        <f t="shared" si="10"/>
        <v>5159000</v>
      </c>
      <c r="N64" s="64">
        <f t="shared" si="10"/>
        <v>-119700</v>
      </c>
      <c r="O64" s="102"/>
      <c r="P64" s="56"/>
    </row>
    <row r="65" spans="1:16" s="104" customFormat="1" ht="60">
      <c r="A65" s="66"/>
      <c r="B65" s="67" t="s">
        <v>149</v>
      </c>
      <c r="C65" s="68">
        <v>119700</v>
      </c>
      <c r="D65" s="68"/>
      <c r="E65" s="68"/>
      <c r="F65" s="68"/>
      <c r="G65" s="68"/>
      <c r="H65" s="68"/>
      <c r="I65" s="68">
        <v>119700</v>
      </c>
      <c r="J65" s="68">
        <v>119700</v>
      </c>
      <c r="K65" s="68">
        <v>119700</v>
      </c>
      <c r="L65" s="68">
        <v>119700</v>
      </c>
      <c r="M65" s="68">
        <v>0</v>
      </c>
      <c r="N65" s="68">
        <f>M65-L65</f>
        <v>-119700</v>
      </c>
      <c r="O65" s="79"/>
      <c r="P65" s="103">
        <f>N65</f>
        <v>-119700</v>
      </c>
    </row>
    <row r="66" spans="1:16" s="77" customFormat="1" ht="36">
      <c r="A66" s="66"/>
      <c r="B66" s="67" t="s">
        <v>150</v>
      </c>
      <c r="C66" s="68"/>
      <c r="D66" s="68"/>
      <c r="E66" s="68"/>
      <c r="F66" s="68"/>
      <c r="G66" s="68"/>
      <c r="H66" s="68"/>
      <c r="I66" s="68"/>
      <c r="J66" s="68"/>
      <c r="K66" s="68"/>
      <c r="L66" s="68">
        <v>5159000</v>
      </c>
      <c r="M66" s="68">
        <v>5159000</v>
      </c>
      <c r="N66" s="68">
        <f>M66-L66</f>
        <v>0</v>
      </c>
      <c r="O66" s="79"/>
      <c r="P66" s="76"/>
    </row>
    <row r="67" spans="1:16" s="104" customFormat="1" ht="36">
      <c r="A67" s="105"/>
      <c r="B67" s="106" t="s">
        <v>151</v>
      </c>
      <c r="C67" s="107">
        <v>0</v>
      </c>
      <c r="D67" s="107">
        <f>D68+D69</f>
        <v>0</v>
      </c>
      <c r="E67" s="107"/>
      <c r="F67" s="107">
        <f>F68+F69</f>
        <v>0</v>
      </c>
      <c r="G67" s="107">
        <f>G68+G69</f>
        <v>0</v>
      </c>
      <c r="H67" s="107">
        <f>H68+H69</f>
        <v>0</v>
      </c>
      <c r="I67" s="107">
        <f>SUM(I68:I69)</f>
        <v>243247.57</v>
      </c>
      <c r="J67" s="107">
        <f>SUM(J68:J69)</f>
        <v>1842044.8299999996</v>
      </c>
      <c r="K67" s="107">
        <f>SUM(K68:K69)</f>
        <v>2702563.56</v>
      </c>
      <c r="L67" s="107">
        <f>SUM(L68:L69)</f>
        <v>2979875.48</v>
      </c>
      <c r="M67" s="107">
        <f>M68+M69</f>
        <v>2979875.48</v>
      </c>
      <c r="N67" s="107">
        <f>N68+N69</f>
        <v>0</v>
      </c>
      <c r="O67" s="108"/>
      <c r="P67" s="103"/>
    </row>
    <row r="68" spans="1:16" s="41" customFormat="1" ht="33.75">
      <c r="A68" s="109"/>
      <c r="B68" s="110" t="s">
        <v>152</v>
      </c>
      <c r="C68" s="111"/>
      <c r="D68" s="111"/>
      <c r="E68" s="111"/>
      <c r="F68" s="111"/>
      <c r="G68" s="111"/>
      <c r="H68" s="111"/>
      <c r="I68" s="111">
        <v>243247.57</v>
      </c>
      <c r="J68" s="111">
        <v>1756010.6899999997</v>
      </c>
      <c r="K68" s="111">
        <f>2190108.03+83398.66+307069.4</f>
        <v>2580576.09</v>
      </c>
      <c r="L68" s="111">
        <v>2857888.01</v>
      </c>
      <c r="M68" s="111">
        <v>2857888.01</v>
      </c>
      <c r="N68" s="111">
        <f>M68-L68</f>
        <v>0</v>
      </c>
      <c r="O68" s="112"/>
      <c r="P68" s="56"/>
    </row>
    <row r="69" spans="1:16" s="41" customFormat="1" ht="33.75">
      <c r="A69" s="109"/>
      <c r="B69" s="110" t="s">
        <v>153</v>
      </c>
      <c r="C69" s="111"/>
      <c r="D69" s="111"/>
      <c r="E69" s="111"/>
      <c r="F69" s="111"/>
      <c r="G69" s="111"/>
      <c r="H69" s="111"/>
      <c r="I69" s="111"/>
      <c r="J69" s="111">
        <v>86034.140000000014</v>
      </c>
      <c r="K69" s="111">
        <f>107606.14+14381.33</f>
        <v>121987.47</v>
      </c>
      <c r="L69" s="111">
        <v>121987.47</v>
      </c>
      <c r="M69" s="111">
        <v>121987.47</v>
      </c>
      <c r="N69" s="111">
        <f>M69-L69</f>
        <v>0</v>
      </c>
      <c r="O69" s="112"/>
      <c r="P69" s="56"/>
    </row>
    <row r="70" spans="1:16" s="41" customFormat="1" ht="33.75">
      <c r="A70" s="62"/>
      <c r="B70" s="101" t="s">
        <v>154</v>
      </c>
      <c r="C70" s="64"/>
      <c r="D70" s="64"/>
      <c r="E70" s="64"/>
      <c r="F70" s="64"/>
      <c r="G70" s="64"/>
      <c r="H70" s="64"/>
      <c r="I70" s="64">
        <v>236588.73</v>
      </c>
      <c r="J70" s="64">
        <v>236588.73</v>
      </c>
      <c r="K70" s="64">
        <v>236588.73</v>
      </c>
      <c r="L70" s="64">
        <v>236588.73</v>
      </c>
      <c r="M70" s="64">
        <v>0</v>
      </c>
      <c r="N70" s="64">
        <f>M70-L70</f>
        <v>-236588.73</v>
      </c>
      <c r="O70" s="112"/>
      <c r="P70" s="56">
        <f>N70</f>
        <v>-236588.73</v>
      </c>
    </row>
    <row r="71" spans="1:16" s="41" customFormat="1" ht="15.75">
      <c r="A71" s="58" t="s">
        <v>137</v>
      </c>
      <c r="B71" s="113" t="s">
        <v>155</v>
      </c>
      <c r="C71" s="60">
        <f>C72+C77</f>
        <v>8207380</v>
      </c>
      <c r="D71" s="60">
        <f>D72+D77</f>
        <v>0</v>
      </c>
      <c r="E71" s="60"/>
      <c r="F71" s="60">
        <f t="shared" ref="F71:M71" si="11">F72+F77</f>
        <v>0</v>
      </c>
      <c r="G71" s="60">
        <f t="shared" si="11"/>
        <v>0</v>
      </c>
      <c r="H71" s="60">
        <f t="shared" si="11"/>
        <v>0</v>
      </c>
      <c r="I71" s="60">
        <f t="shared" si="11"/>
        <v>8207364.25</v>
      </c>
      <c r="J71" s="60">
        <f t="shared" si="11"/>
        <v>10066018.600000001</v>
      </c>
      <c r="K71" s="60">
        <f t="shared" si="11"/>
        <v>10066018.600000001</v>
      </c>
      <c r="L71" s="60">
        <f t="shared" si="11"/>
        <v>10066018.600000001</v>
      </c>
      <c r="M71" s="60">
        <f t="shared" si="11"/>
        <v>10066018.600000001</v>
      </c>
      <c r="N71" s="60">
        <f>M71-L71</f>
        <v>0</v>
      </c>
      <c r="O71" s="114"/>
      <c r="P71" s="56"/>
    </row>
    <row r="72" spans="1:16" s="41" customFormat="1" ht="36">
      <c r="A72" s="62"/>
      <c r="B72" s="106" t="s">
        <v>156</v>
      </c>
      <c r="C72" s="107">
        <f>SUM(C74:C76)</f>
        <v>8207380</v>
      </c>
      <c r="D72" s="107">
        <f>SUM(D74:D76)</f>
        <v>0</v>
      </c>
      <c r="E72" s="107"/>
      <c r="F72" s="107">
        <f>SUM(F74:F76)</f>
        <v>0</v>
      </c>
      <c r="G72" s="107">
        <v>0</v>
      </c>
      <c r="H72" s="107">
        <f>SUM(H73:H76)</f>
        <v>0</v>
      </c>
      <c r="I72" s="107">
        <f>SUM(I74:I76)</f>
        <v>8207364.25</v>
      </c>
      <c r="J72" s="107">
        <f>SUM(J73:J75)</f>
        <v>10066018.600000001</v>
      </c>
      <c r="K72" s="107">
        <f>SUM(K73:K75)</f>
        <v>10066018.600000001</v>
      </c>
      <c r="L72" s="107">
        <f>SUM(L73:L75)</f>
        <v>10066018.600000001</v>
      </c>
      <c r="M72" s="107">
        <f>SUM(M73:M75)</f>
        <v>10066018.600000001</v>
      </c>
      <c r="N72" s="107">
        <f>SUM(N73:N75)</f>
        <v>-2.3283064365386963E-10</v>
      </c>
      <c r="O72" s="115"/>
    </row>
    <row r="73" spans="1:16" s="41" customFormat="1" ht="12.75">
      <c r="A73" s="66"/>
      <c r="B73" s="67" t="s">
        <v>157</v>
      </c>
      <c r="C73" s="68">
        <v>0</v>
      </c>
      <c r="D73" s="68"/>
      <c r="E73" s="68"/>
      <c r="F73" s="68"/>
      <c r="G73" s="68"/>
      <c r="H73" s="68"/>
      <c r="I73" s="68">
        <v>0</v>
      </c>
      <c r="J73" s="68">
        <v>1006601.88</v>
      </c>
      <c r="K73" s="68">
        <v>1006601.88</v>
      </c>
      <c r="L73" s="68">
        <v>1006601.88</v>
      </c>
      <c r="M73" s="68">
        <f>273267.52+460000+273334.35</f>
        <v>1006601.87</v>
      </c>
      <c r="N73" s="68">
        <f>M73-L73</f>
        <v>-1.0000000009313226E-2</v>
      </c>
      <c r="O73" s="116"/>
    </row>
    <row r="74" spans="1:16" s="41" customFormat="1" ht="12.75">
      <c r="A74" s="66"/>
      <c r="B74" s="67" t="s">
        <v>158</v>
      </c>
      <c r="C74" s="68">
        <v>5006520</v>
      </c>
      <c r="D74" s="68"/>
      <c r="E74" s="68"/>
      <c r="F74" s="68"/>
      <c r="G74" s="68"/>
      <c r="H74" s="68"/>
      <c r="I74" s="68">
        <f>5006520-27.81</f>
        <v>5006492.1900000004</v>
      </c>
      <c r="J74" s="68">
        <v>5526244.2000000002</v>
      </c>
      <c r="K74" s="68">
        <v>5526244.2000000002</v>
      </c>
      <c r="L74" s="68">
        <v>5526244.2000000002</v>
      </c>
      <c r="M74" s="68">
        <f>1500238.67+2525399.99+1500605.54</f>
        <v>5526244.2000000002</v>
      </c>
      <c r="N74" s="68">
        <f t="shared" ref="N74:N75" si="12">M74-L74</f>
        <v>0</v>
      </c>
      <c r="O74" s="116"/>
    </row>
    <row r="75" spans="1:16" s="41" customFormat="1" ht="12.75">
      <c r="A75" s="66"/>
      <c r="B75" s="67" t="s">
        <v>159</v>
      </c>
      <c r="C75" s="68">
        <v>3200860</v>
      </c>
      <c r="D75" s="68"/>
      <c r="E75" s="68"/>
      <c r="F75" s="68"/>
      <c r="G75" s="68"/>
      <c r="H75" s="68"/>
      <c r="I75" s="68">
        <f>3200860+12.06</f>
        <v>3200872.06</v>
      </c>
      <c r="J75" s="68">
        <v>3533172.5200000005</v>
      </c>
      <c r="K75" s="68">
        <v>3533172.5200000005</v>
      </c>
      <c r="L75" s="68">
        <v>3533172.5200000005</v>
      </c>
      <c r="M75" s="68">
        <f>959168.99+1614600+959403.54</f>
        <v>3533172.5300000003</v>
      </c>
      <c r="N75" s="68">
        <f t="shared" si="12"/>
        <v>9.9999997764825821E-3</v>
      </c>
      <c r="O75" s="116"/>
      <c r="P75" s="56"/>
    </row>
    <row r="76" spans="1:16" s="41" customFormat="1" ht="24">
      <c r="A76" s="66"/>
      <c r="B76" s="67" t="s">
        <v>160</v>
      </c>
      <c r="C76" s="68">
        <v>0</v>
      </c>
      <c r="D76" s="68"/>
      <c r="E76" s="68"/>
      <c r="F76" s="68"/>
      <c r="G76" s="68"/>
      <c r="H76" s="68"/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f>M76-C75:C76</f>
        <v>0</v>
      </c>
      <c r="O76" s="116"/>
      <c r="P76" s="56"/>
    </row>
    <row r="77" spans="1:16" s="41" customFormat="1" ht="48">
      <c r="A77" s="105"/>
      <c r="B77" s="106" t="s">
        <v>161</v>
      </c>
      <c r="C77" s="107">
        <f>SUM(C78:C79)</f>
        <v>0</v>
      </c>
      <c r="D77" s="107">
        <f>SUM(D78:D79)</f>
        <v>0</v>
      </c>
      <c r="E77" s="107"/>
      <c r="F77" s="107">
        <f t="shared" ref="F77:N77" si="13">SUM(F78:F79)</f>
        <v>0</v>
      </c>
      <c r="G77" s="107">
        <f t="shared" si="13"/>
        <v>0</v>
      </c>
      <c r="H77" s="107">
        <f t="shared" si="13"/>
        <v>0</v>
      </c>
      <c r="I77" s="107">
        <f t="shared" si="13"/>
        <v>0</v>
      </c>
      <c r="J77" s="107">
        <f t="shared" si="13"/>
        <v>0</v>
      </c>
      <c r="K77" s="107">
        <f t="shared" si="13"/>
        <v>0</v>
      </c>
      <c r="L77" s="107">
        <f t="shared" si="13"/>
        <v>0</v>
      </c>
      <c r="M77" s="107">
        <f t="shared" si="13"/>
        <v>0</v>
      </c>
      <c r="N77" s="107">
        <f t="shared" si="13"/>
        <v>0</v>
      </c>
      <c r="O77" s="117"/>
      <c r="P77" s="56"/>
    </row>
    <row r="78" spans="1:16" s="41" customFormat="1" ht="33.75">
      <c r="A78" s="109"/>
      <c r="B78" s="110" t="s">
        <v>162</v>
      </c>
      <c r="C78" s="111">
        <v>0</v>
      </c>
      <c r="D78" s="111"/>
      <c r="E78" s="111"/>
      <c r="F78" s="111"/>
      <c r="G78" s="111"/>
      <c r="H78" s="111"/>
      <c r="I78" s="111">
        <v>0</v>
      </c>
      <c r="J78" s="111">
        <v>0</v>
      </c>
      <c r="K78" s="111">
        <v>0</v>
      </c>
      <c r="L78" s="111">
        <v>0</v>
      </c>
      <c r="M78" s="111"/>
      <c r="N78" s="68">
        <f>M78-C77:C78</f>
        <v>0</v>
      </c>
      <c r="O78" s="116"/>
      <c r="P78" s="56"/>
    </row>
    <row r="79" spans="1:16" s="41" customFormat="1" ht="33.75">
      <c r="A79" s="109"/>
      <c r="B79" s="110" t="s">
        <v>163</v>
      </c>
      <c r="C79" s="111">
        <v>0</v>
      </c>
      <c r="D79" s="111"/>
      <c r="E79" s="111"/>
      <c r="F79" s="111"/>
      <c r="G79" s="111"/>
      <c r="H79" s="111"/>
      <c r="I79" s="111">
        <v>0</v>
      </c>
      <c r="J79" s="111">
        <v>0</v>
      </c>
      <c r="K79" s="111">
        <v>0</v>
      </c>
      <c r="L79" s="111">
        <v>0</v>
      </c>
      <c r="M79" s="111"/>
      <c r="N79" s="68">
        <f>M79-C78:C79</f>
        <v>0</v>
      </c>
      <c r="O79" s="118"/>
    </row>
    <row r="80" spans="1:16" s="121" customFormat="1" ht="31.5">
      <c r="A80" s="119"/>
      <c r="B80" s="120" t="s">
        <v>44</v>
      </c>
      <c r="C80" s="60">
        <f>SUM(C81:C82)</f>
        <v>14838.45</v>
      </c>
      <c r="D80" s="60">
        <f>SUM(D81:D82)</f>
        <v>0</v>
      </c>
      <c r="E80" s="60"/>
      <c r="F80" s="60">
        <f t="shared" ref="F80:M80" si="14">SUM(F81:F82)</f>
        <v>0</v>
      </c>
      <c r="G80" s="60">
        <f t="shared" si="14"/>
        <v>0</v>
      </c>
      <c r="H80" s="60">
        <f t="shared" si="14"/>
        <v>0</v>
      </c>
      <c r="I80" s="60">
        <f t="shared" si="14"/>
        <v>14838.45</v>
      </c>
      <c r="J80" s="60">
        <f t="shared" si="14"/>
        <v>14838.45</v>
      </c>
      <c r="K80" s="60">
        <f t="shared" si="14"/>
        <v>14838.45</v>
      </c>
      <c r="L80" s="60">
        <f t="shared" si="14"/>
        <v>14838.45</v>
      </c>
      <c r="M80" s="60">
        <f t="shared" si="14"/>
        <v>14838.45</v>
      </c>
      <c r="N80" s="60">
        <f>M80-C80</f>
        <v>0</v>
      </c>
      <c r="O80" s="114"/>
    </row>
    <row r="81" spans="1:20" s="41" customFormat="1" ht="36">
      <c r="A81" s="66" t="s">
        <v>41</v>
      </c>
      <c r="B81" s="67" t="s">
        <v>164</v>
      </c>
      <c r="C81" s="68">
        <v>14838.45</v>
      </c>
      <c r="D81" s="68"/>
      <c r="E81" s="68"/>
      <c r="F81" s="68"/>
      <c r="G81" s="68"/>
      <c r="H81" s="68"/>
      <c r="I81" s="68">
        <v>14838.45</v>
      </c>
      <c r="J81" s="68">
        <v>14838.45</v>
      </c>
      <c r="K81" s="68">
        <v>14838.45</v>
      </c>
      <c r="L81" s="68">
        <v>14838.45</v>
      </c>
      <c r="M81" s="68">
        <v>14838.45</v>
      </c>
      <c r="N81" s="68">
        <f>M81-L81</f>
        <v>0</v>
      </c>
      <c r="O81" s="79"/>
    </row>
    <row r="82" spans="1:20" s="41" customFormat="1" ht="48">
      <c r="A82" s="66" t="s">
        <v>137</v>
      </c>
      <c r="B82" s="67" t="s">
        <v>165</v>
      </c>
      <c r="C82" s="68">
        <v>0</v>
      </c>
      <c r="D82" s="68"/>
      <c r="E82" s="68"/>
      <c r="F82" s="68"/>
      <c r="G82" s="68"/>
      <c r="H82" s="68"/>
      <c r="I82" s="68">
        <v>0</v>
      </c>
      <c r="J82" s="68">
        <v>0</v>
      </c>
      <c r="K82" s="68">
        <v>0</v>
      </c>
      <c r="L82" s="68">
        <v>0</v>
      </c>
      <c r="M82" s="68"/>
      <c r="N82" s="68">
        <f>M82-C81:C82</f>
        <v>0</v>
      </c>
      <c r="O82" s="122"/>
    </row>
    <row r="83" spans="1:20" s="41" customFormat="1" ht="31.5">
      <c r="A83" s="58" t="s">
        <v>137</v>
      </c>
      <c r="B83" s="120" t="s">
        <v>166</v>
      </c>
      <c r="C83" s="60">
        <v>1187332.92</v>
      </c>
      <c r="D83" s="60"/>
      <c r="E83" s="60"/>
      <c r="F83" s="60"/>
      <c r="G83" s="60"/>
      <c r="H83" s="60"/>
      <c r="I83" s="60">
        <f>1187332.92+150000</f>
        <v>1337332.92</v>
      </c>
      <c r="J83" s="60">
        <f>1187332.92+150000</f>
        <v>1337332.92</v>
      </c>
      <c r="K83" s="60">
        <f>1187332.92+150000+409000</f>
        <v>1746332.92</v>
      </c>
      <c r="L83" s="60">
        <f>1187332.92+150000+409000</f>
        <v>1746332.92</v>
      </c>
      <c r="M83" s="60">
        <f>1187332.92+150000+409000</f>
        <v>1746332.92</v>
      </c>
      <c r="N83" s="60">
        <f>M83-L83</f>
        <v>0</v>
      </c>
      <c r="O83" s="114"/>
    </row>
    <row r="84" spans="1:20" s="41" customFormat="1" ht="15.75">
      <c r="A84" s="58" t="s">
        <v>137</v>
      </c>
      <c r="B84" s="120" t="s">
        <v>167</v>
      </c>
      <c r="C84" s="60"/>
      <c r="D84" s="60"/>
      <c r="E84" s="60"/>
      <c r="F84" s="60"/>
      <c r="G84" s="60"/>
      <c r="H84" s="60"/>
      <c r="I84" s="60"/>
      <c r="J84" s="60">
        <v>64055.6</v>
      </c>
      <c r="K84" s="60">
        <v>64055.6</v>
      </c>
      <c r="L84" s="60">
        <v>64055.6</v>
      </c>
      <c r="M84" s="60">
        <v>64055.6</v>
      </c>
      <c r="N84" s="60">
        <f>M84-L84</f>
        <v>0</v>
      </c>
      <c r="O84" s="114"/>
    </row>
    <row r="85" spans="1:20" s="41" customFormat="1" ht="42.75" customHeight="1">
      <c r="A85" s="58" t="s">
        <v>137</v>
      </c>
      <c r="B85" s="120" t="s">
        <v>39</v>
      </c>
      <c r="C85" s="60">
        <v>0</v>
      </c>
      <c r="D85" s="60"/>
      <c r="E85" s="60"/>
      <c r="F85" s="60"/>
      <c r="G85" s="60"/>
      <c r="H85" s="60"/>
      <c r="I85" s="60">
        <v>0</v>
      </c>
      <c r="J85" s="60">
        <f>100000</f>
        <v>100000</v>
      </c>
      <c r="K85" s="60">
        <f>100000+170000</f>
        <v>270000</v>
      </c>
      <c r="L85" s="60">
        <f>100000+170000</f>
        <v>270000</v>
      </c>
      <c r="M85" s="60">
        <v>100000</v>
      </c>
      <c r="N85" s="60">
        <f>M85-L85</f>
        <v>-170000</v>
      </c>
      <c r="O85" s="114"/>
      <c r="P85" s="56">
        <f>N85</f>
        <v>-170000</v>
      </c>
    </row>
    <row r="86" spans="1:20" s="41" customFormat="1" ht="42.75" customHeight="1">
      <c r="A86" s="58" t="s">
        <v>168</v>
      </c>
      <c r="B86" s="120" t="s">
        <v>169</v>
      </c>
      <c r="C86" s="60">
        <v>0</v>
      </c>
      <c r="D86" s="60"/>
      <c r="E86" s="60"/>
      <c r="F86" s="60"/>
      <c r="G86" s="60"/>
      <c r="H86" s="60"/>
      <c r="I86" s="60">
        <v>-526.63</v>
      </c>
      <c r="J86" s="60">
        <v>-526.63</v>
      </c>
      <c r="K86" s="60">
        <v>-526.63</v>
      </c>
      <c r="L86" s="60">
        <v>-526.63</v>
      </c>
      <c r="M86" s="60">
        <v>-526.62999999999738</v>
      </c>
      <c r="N86" s="60">
        <f>M86-L86</f>
        <v>2.6147972675971687E-12</v>
      </c>
      <c r="O86" s="114"/>
    </row>
    <row r="87" spans="1:20" s="41" customFormat="1" ht="36" customHeight="1" thickBot="1">
      <c r="A87" s="123" t="s">
        <v>170</v>
      </c>
      <c r="B87" s="124"/>
      <c r="C87" s="125">
        <f t="shared" ref="C87:M87" si="15">C5+C48</f>
        <v>288258788.48000002</v>
      </c>
      <c r="D87" s="125">
        <f t="shared" si="15"/>
        <v>0</v>
      </c>
      <c r="E87" s="125" t="e">
        <f t="shared" si="15"/>
        <v>#REF!</v>
      </c>
      <c r="F87" s="125">
        <f t="shared" si="15"/>
        <v>0</v>
      </c>
      <c r="G87" s="125">
        <f t="shared" si="15"/>
        <v>0</v>
      </c>
      <c r="H87" s="125">
        <f t="shared" si="15"/>
        <v>0</v>
      </c>
      <c r="I87" s="125">
        <f t="shared" si="15"/>
        <v>295558349.88</v>
      </c>
      <c r="J87" s="125">
        <f t="shared" si="15"/>
        <v>300542149.29000002</v>
      </c>
      <c r="K87" s="125">
        <f t="shared" si="15"/>
        <v>311935789.94000006</v>
      </c>
      <c r="L87" s="125">
        <f t="shared" si="15"/>
        <v>317263101.86000001</v>
      </c>
      <c r="M87" s="125">
        <f t="shared" si="15"/>
        <v>329416219.15000004</v>
      </c>
      <c r="N87" s="125">
        <f>M87-L87</f>
        <v>12153117.290000021</v>
      </c>
      <c r="O87" s="126"/>
    </row>
    <row r="88" spans="1:20" s="41" customFormat="1" ht="15.75">
      <c r="A88" s="127" t="s">
        <v>171</v>
      </c>
      <c r="B88" s="128" t="s">
        <v>172</v>
      </c>
      <c r="C88" s="129"/>
      <c r="D88" s="129"/>
      <c r="E88" s="129"/>
      <c r="F88" s="129"/>
      <c r="G88" s="130"/>
      <c r="H88" s="130"/>
      <c r="I88" s="129"/>
      <c r="J88" s="129"/>
      <c r="K88" s="129"/>
      <c r="L88" s="129"/>
      <c r="M88" s="130"/>
      <c r="N88" s="130"/>
    </row>
    <row r="89" spans="1:20" s="41" customFormat="1" ht="69.75" customHeight="1">
      <c r="A89" s="131"/>
      <c r="B89" s="38"/>
      <c r="C89" s="132"/>
      <c r="D89" s="132"/>
      <c r="E89" s="132"/>
      <c r="F89" s="132"/>
      <c r="G89" s="130"/>
      <c r="H89" s="130"/>
      <c r="I89" s="132"/>
      <c r="J89" s="132"/>
      <c r="K89" s="132"/>
      <c r="L89" s="132"/>
      <c r="M89" s="130"/>
      <c r="N89" s="40"/>
    </row>
    <row r="90" spans="1:20" s="41" customFormat="1" ht="69.75" customHeight="1">
      <c r="A90" s="133"/>
      <c r="B90" s="38"/>
      <c r="C90" s="132"/>
      <c r="D90" s="132"/>
      <c r="E90" s="132"/>
      <c r="F90" s="132"/>
      <c r="G90" s="40"/>
      <c r="H90" s="40"/>
      <c r="I90" s="132"/>
      <c r="J90" s="132"/>
      <c r="K90" s="132"/>
      <c r="L90" s="132"/>
      <c r="M90" s="40"/>
      <c r="N90" s="40"/>
    </row>
    <row r="91" spans="1:20" ht="69.75" customHeight="1">
      <c r="C91" s="132"/>
      <c r="D91" s="132"/>
      <c r="E91" s="132"/>
      <c r="F91" s="132"/>
      <c r="G91" s="40"/>
      <c r="H91" s="40"/>
      <c r="I91" s="132"/>
      <c r="J91" s="132"/>
      <c r="K91" s="132"/>
      <c r="L91" s="132"/>
      <c r="M91" s="40"/>
      <c r="N91" s="40"/>
      <c r="S91" s="42"/>
      <c r="T91" s="42"/>
    </row>
    <row r="92" spans="1:20" ht="69.75" customHeight="1"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40"/>
      <c r="T92" s="42"/>
    </row>
    <row r="93" spans="1:20" ht="69.75" customHeight="1"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40"/>
      <c r="T93" s="42"/>
    </row>
    <row r="94" spans="1:20" ht="69.75" customHeight="1"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40"/>
      <c r="T94" s="42"/>
    </row>
    <row r="95" spans="1:20" ht="69.75" customHeight="1">
      <c r="G95" s="40"/>
      <c r="H95" s="40"/>
      <c r="M95" s="40"/>
      <c r="N95" s="40"/>
      <c r="T95" s="42"/>
    </row>
    <row r="96" spans="1:20" ht="69.75" customHeight="1">
      <c r="G96" s="40"/>
      <c r="H96" s="40"/>
      <c r="M96" s="40"/>
      <c r="N96" s="40"/>
      <c r="T96" s="42"/>
    </row>
    <row r="97" spans="7:20" ht="69.75" customHeight="1">
      <c r="G97" s="40"/>
      <c r="H97" s="40"/>
      <c r="M97" s="40"/>
      <c r="N97" s="40"/>
      <c r="T97" s="42"/>
    </row>
    <row r="98" spans="7:20" ht="69.75" customHeight="1">
      <c r="G98" s="40"/>
      <c r="H98" s="40"/>
      <c r="M98" s="40"/>
      <c r="N98" s="40"/>
      <c r="T98" s="42"/>
    </row>
    <row r="99" spans="7:20" ht="69.75" customHeight="1">
      <c r="G99" s="40"/>
      <c r="H99" s="40"/>
      <c r="M99" s="40"/>
      <c r="N99" s="40"/>
      <c r="T99" s="42"/>
    </row>
    <row r="100" spans="7:20" ht="69.75" customHeight="1">
      <c r="G100" s="40"/>
      <c r="H100" s="40"/>
      <c r="M100" s="40"/>
      <c r="N100" s="40"/>
      <c r="T100" s="42"/>
    </row>
    <row r="101" spans="7:20" ht="69.75" customHeight="1">
      <c r="G101" s="40"/>
      <c r="H101" s="40"/>
      <c r="M101" s="40"/>
      <c r="N101" s="40"/>
      <c r="T101" s="42"/>
    </row>
    <row r="102" spans="7:20" ht="69.75" customHeight="1">
      <c r="G102" s="40"/>
      <c r="H102" s="40"/>
      <c r="M102" s="40"/>
      <c r="N102" s="40"/>
      <c r="T102" s="42"/>
    </row>
    <row r="103" spans="7:20" ht="69.75" customHeight="1">
      <c r="G103" s="40"/>
      <c r="H103" s="40"/>
      <c r="M103" s="40"/>
      <c r="N103" s="40"/>
      <c r="T103" s="42"/>
    </row>
    <row r="104" spans="7:20" ht="69.75" customHeight="1">
      <c r="G104" s="40"/>
      <c r="H104" s="40"/>
      <c r="M104" s="40"/>
      <c r="N104" s="40"/>
      <c r="T104" s="42"/>
    </row>
    <row r="105" spans="7:20" ht="69.75" customHeight="1">
      <c r="G105" s="40"/>
      <c r="H105" s="40"/>
      <c r="M105" s="40"/>
      <c r="N105" s="40"/>
      <c r="T105" s="42"/>
    </row>
    <row r="106" spans="7:20" ht="69.75" customHeight="1">
      <c r="G106" s="40"/>
      <c r="H106" s="40"/>
      <c r="M106" s="40"/>
      <c r="N106" s="40"/>
      <c r="T106" s="42"/>
    </row>
    <row r="107" spans="7:20" ht="69.75" customHeight="1">
      <c r="G107" s="40"/>
      <c r="H107" s="40"/>
      <c r="M107" s="40"/>
      <c r="N107" s="40"/>
      <c r="T107" s="42"/>
    </row>
    <row r="108" spans="7:20" ht="69.75" customHeight="1">
      <c r="G108" s="40"/>
      <c r="H108" s="40"/>
      <c r="M108" s="40"/>
      <c r="N108" s="40"/>
      <c r="T108" s="42"/>
    </row>
    <row r="109" spans="7:20" ht="69.75" customHeight="1">
      <c r="G109" s="40"/>
      <c r="H109" s="40"/>
      <c r="M109" s="40"/>
      <c r="N109" s="40"/>
      <c r="T109" s="42"/>
    </row>
    <row r="110" spans="7:20" ht="69.75" customHeight="1">
      <c r="G110" s="40"/>
      <c r="H110" s="40"/>
      <c r="M110" s="40"/>
      <c r="N110" s="40"/>
      <c r="T110" s="42"/>
    </row>
    <row r="111" spans="7:20" ht="69.75" customHeight="1">
      <c r="G111" s="40"/>
      <c r="H111" s="40"/>
      <c r="M111" s="40"/>
      <c r="N111" s="40"/>
      <c r="T111" s="42"/>
    </row>
    <row r="112" spans="7:20" ht="69.75" customHeight="1">
      <c r="G112" s="40"/>
      <c r="H112" s="40"/>
      <c r="M112" s="40"/>
      <c r="N112" s="40"/>
      <c r="T112" s="42"/>
    </row>
    <row r="113" spans="7:20" ht="69.75" customHeight="1">
      <c r="G113" s="40"/>
      <c r="H113" s="40"/>
      <c r="M113" s="40"/>
      <c r="N113" s="40"/>
      <c r="T113" s="42"/>
    </row>
    <row r="114" spans="7:20" ht="69.75" customHeight="1">
      <c r="G114" s="40"/>
      <c r="H114" s="40"/>
      <c r="M114" s="40"/>
      <c r="N114" s="40"/>
      <c r="T114" s="42"/>
    </row>
    <row r="115" spans="7:20" ht="69.75" customHeight="1">
      <c r="G115" s="40"/>
      <c r="H115" s="40"/>
      <c r="M115" s="40"/>
      <c r="N115" s="40"/>
      <c r="T115" s="42"/>
    </row>
    <row r="116" spans="7:20" ht="69.75" customHeight="1">
      <c r="G116" s="40"/>
      <c r="H116" s="40"/>
      <c r="M116" s="40"/>
      <c r="N116" s="40"/>
      <c r="T116" s="42"/>
    </row>
    <row r="117" spans="7:20" ht="69.75" customHeight="1">
      <c r="N117" s="40"/>
      <c r="S117" s="42"/>
      <c r="T117" s="42"/>
    </row>
  </sheetData>
  <mergeCells count="15">
    <mergeCell ref="O3:O4"/>
    <mergeCell ref="A2:N2"/>
    <mergeCell ref="A3:A4"/>
    <mergeCell ref="B3:B4"/>
    <mergeCell ref="C3:C4"/>
    <mergeCell ref="D3:D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" right="0" top="0" bottom="0" header="0" footer="0"/>
  <pageSetup paperSize="9" scale="64" orientation="portrait" verticalDpi="0" r:id="rId1"/>
  <headerFooter alignWithMargins="0"/>
  <rowBreaks count="3" manualBreakCount="3">
    <brk id="36" max="10" man="1"/>
    <brk id="47" max="9" man="1"/>
    <brk id="7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пр.1</vt:lpstr>
      <vt:lpstr>01.01.2021</vt:lpstr>
      <vt:lpstr>_RDate_</vt:lpstr>
      <vt:lpstr>'01.01.2021'!Область_печати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Растягаева Альбина Дмитриевна</cp:lastModifiedBy>
  <cp:lastPrinted>2019-03-19T11:03:57Z</cp:lastPrinted>
  <dcterms:created xsi:type="dcterms:W3CDTF">1999-06-18T11:49:53Z</dcterms:created>
  <dcterms:modified xsi:type="dcterms:W3CDTF">2022-06-16T05:38:51Z</dcterms:modified>
</cp:coreProperties>
</file>